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Доходи'!$A$1:$G$68</definedName>
    <definedName name="_xlnm.Print_Area" localSheetId="1">'2 Видатки'!$A$1:$G$130</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<sst xmlns="http://schemas.openxmlformats.org/spreadsheetml/2006/main" count="284" uniqueCount="250">
  <si>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</si>
  <si>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</si>
  <si>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</si>
  <si>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</si>
  <si>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</si>
  <si>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</si>
  <si>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</si>
  <si>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</si>
  <si>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</si>
  <si>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</si>
  <si>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</si>
  <si>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</si>
  <si>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</si>
  <si>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</si>
  <si>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</si>
  <si>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</si>
  <si>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</si>
  <si>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</si>
  <si>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</si>
  <si>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</si>
  <si>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</si>
  <si>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</si>
  <si>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</si>
  <si>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</si>
  <si>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</si>
  <si>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</si>
  <si>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</si>
  <si>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</si>
  <si>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</si>
  <si>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</si>
  <si>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</si>
  <si>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</si>
  <si>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</si>
  <si>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</si>
  <si>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</si>
  <si>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</si>
  <si>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</si>
  <si>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</si>
  <si>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</si>
  <si>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</si>
  <si>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</si>
  <si>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</si>
  <si>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</si>
  <si>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</si>
  <si>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</si>
  <si>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</si>
  <si>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</si>
  <si>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</si>
  <si>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</si>
  <si>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</si>
  <si>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</si>
  <si>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</si>
  <si>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</si>
  <si>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</si>
  <si>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</si>
  <si>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</si>
  <si>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</si>
  <si>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</si>
  <si>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</si>
  <si>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</si>
  <si>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</si>
  <si>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</si>
  <si>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</si>
  <si>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</si>
  <si>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</si>
  <si>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</si>
  <si>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</si>
  <si>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</si>
  <si>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</si>
  <si>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</si>
  <si>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</si>
  <si>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</si>
  <si>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</si>
  <si>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</si>
  <si>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</si>
  <si>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</si>
  <si>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</si>
  <si>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</si>
  <si>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</si>
  <si>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</si>
  <si>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</si>
  <si>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</si>
  <si>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</si>
  <si>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</si>
  <si>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</si>
  <si>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</si>
  <si>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</si>
  <si>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</si>
  <si>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</si>
  <si>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</si>
  <si>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</si>
  <si>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</si>
  <si>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</si>
  <si>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</si>
  <si>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</si>
  <si>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</si>
  <si>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</si>
  <si>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</si>
  <si>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</si>
  <si>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</si>
  <si>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</si>
  <si>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</si>
  <si>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</si>
  <si>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</si>
  <si>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</si>
  <si>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</si>
  <si>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</si>
  <si>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</si>
  <si>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</si>
  <si>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</si>
  <si>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</si>
  <si>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</si>
  <si>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</si>
  <si>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</si>
  <si>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</si>
  <si>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</si>
  <si>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</si>
  <si>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</si>
  <si>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</si>
  <si>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</si>
  <si>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</si>
  <si>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</si>
  <si>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</si>
  <si>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</si>
  <si>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</si>
  <si>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</si>
  <si>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</si>
  <si>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</si>
  <si>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</si>
  <si>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</si>
  <si>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</si>
  <si>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</si>
  <si>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</si>
  <si>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</si>
  <si>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</si>
  <si>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</si>
  <si>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</si>
  <si>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</si>
  <si>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</si>
  <si>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</si>
  <si>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</si>
  <si>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</si>
  <si>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</si>
  <si>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</si>
  <si>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</si>
  <si>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</si>
  <si>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</si>
  <si>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</si>
  <si>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</si>
  <si>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</si>
  <si>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</si>
  <si>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</si>
  <si>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</si>
  <si>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</si>
  <si>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</si>
  <si>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</si>
  <si>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</si>
  <si>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</si>
  <si>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</si>
  <si>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</si>
  <si>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</si>
  <si>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</si>
  <si>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</si>
  <si>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</si>
  <si>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</si>
  <si>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</si>
  <si>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</si>
  <si>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</si>
  <si>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</si>
  <si>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</si>
  <si>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</si>
  <si>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</si>
  <si>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</si>
  <si>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</si>
  <si>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</si>
  <si>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</si>
  <si>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</si>
  <si>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</si>
  <si>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</si>
  <si>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</si>
  <si>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</si>
  <si>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</si>
  <si>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</si>
  <si>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</si>
  <si>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</si>
  <si>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</si>
  <si>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</si>
  <si>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</si>
  <si>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</si>
  <si>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субвенції</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</si>
  <si>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</si>
  <si>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</si>
  <si>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</si>
  <si>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</si>
  <si>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</si>
  <si>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</si>
  <si>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</si>
  <si>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</si>
  <si>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</si>
  <si>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</si>
  <si>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</si>
  <si>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</si>
  <si>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</si>
  <si>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</si>
  <si>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</si>
  <si>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</si>
  <si>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</si>
  <si>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</si>
  <si>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</si>
  <si>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t>Бюджетні призначення на  2014 рік</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</si>
  <si>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</si>
  <si>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</si>
  <si>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</si>
  <si>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</si>
  <si>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</si>
  <si>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</si>
  <si>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</si>
  <si>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</si>
  <si>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</si>
  <si>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t>Надходження коштів від відшкодування втрат сільськогосподарського і лісогосподарського виробництва</t>
  </si>
  <si>
    <r>
      <t>Інші джерела власних надходжень бюджетних установ</t>
    </r>
    <r>
      <rPr>
        <sz val="12"/>
        <rFont val="Times New Roman"/>
        <family val="1"/>
      </rPr>
      <t> </t>
    </r>
  </si>
  <si>
    <t>200000</t>
  </si>
  <si>
    <t>Охорона навколишнього природного середовища та ядерна безпека</t>
  </si>
  <si>
    <t>Охорона і раціональне використання земель</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</si>
  <si>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</si>
  <si>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</si>
  <si>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Інша діяльність у сфері охорони навколишнього природного середовища</t>
  </si>
  <si>
    <t>Захищені без 2610, субв.</t>
  </si>
  <si>
    <t>%</t>
  </si>
  <si>
    <t>Видатки без субвенцій</t>
  </si>
  <si>
    <t>Субвенція з державного бюджету місцевим бюджетам на проведення виборів депутатів місцевих рад та сільських, селищних, міських голів</t>
  </si>
  <si>
    <t>Додаткова дотація з державного бюджету на вирівнювання фінансової забезпеченості місцевих бюджетів</t>
  </si>
  <si>
    <t xml:space="preserve">до рішення сесії </t>
  </si>
  <si>
    <t>% виконання до бюджетних призначень на 2014 рік</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</si>
  <si>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</si>
  <si>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Зарплата</t>
  </si>
  <si>
    <t xml:space="preserve">Субвенція з державного бюджету місцевим бюджетам на здійснення заходів щодо соціально-економічного розвитку окремих  територій </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</si>
  <si>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</si>
  <si>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</si>
  <si>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Субвенція з державного бюджету місцевим бюджетам на здійснення заходів щодо соціально-економічного розвитку окремих територій</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</si>
  <si>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</si>
  <si>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</si>
  <si>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2014 рік"</t>
  </si>
  <si>
    <t>та спеціальному фонду за  2014 рік</t>
  </si>
  <si>
    <t>Субвенція з державного бюджету місцевим бюджетам на погашення заборгованості з різниців тарифах на теплову енергію, послуги зцентралізованого водопостачання та водовідведення, що вироблялися транспортувалися та постачалися населенню</t>
  </si>
  <si>
    <t>Уточнені бюджетні призначення на 2014 р.</t>
  </si>
  <si>
    <t>30 червня  2015 року</t>
  </si>
  <si>
    <t>Керуючий справами виконавчого</t>
  </si>
  <si>
    <r>
      <rPr>
        <sz val="18"/>
        <rFont val="Times New Roman"/>
        <family val="1"/>
      </rPr>
      <t xml:space="preserve">апарату районної ради </t>
    </r>
    <r>
      <rPr>
        <b/>
        <sz val="18"/>
        <rFont val="Times New Roman"/>
        <family val="1"/>
      </rPr>
      <t xml:space="preserve">                                                   </t>
    </r>
  </si>
  <si>
    <t>І.В.Кудрик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</si>
</sst>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s>
  <fonts count="65">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sz val="18"/>
      <color indexed="8"/>
      <name val="Times New Roman"/>
      <family val="1"/>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b/>
      <sz val="18"/>
      <color indexed="8"/>
      <name val="Times New Roman"/>
      <family val="1"/>
    </font>
    <font>
      <sz val="18"/>
      <color indexed="63"/>
      <name val="Times New Roman"/>
      <family val="1"/>
    </font>
    <font>
      <sz val="16"/>
      <name val="Times New Roman"/>
      <family val="1"/>
    </font>
    <font>
      <sz val="20"/>
      <color indexed="8"/>
      <name val="Times New Roman"/>
      <family val="1"/>
    </font>
    <font>
      <b/>
      <sz val="16"/>
      <name val="Arial Cyr"/>
      <family val="0"/>
    </font>
    <font>
      <b/>
      <sz val="18"/>
      <color indexed="6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2"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3"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2" fillId="3"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1" applyNumberFormat="0" applyAlignment="0" applyProtection="0"/>
    <xf numFmtId="0" fontId="54" fillId="2" borderId="2" applyNumberFormat="0" applyAlignment="0" applyProtection="0"/>
    <xf numFmtId="0" fontId="55"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6" fillId="0" borderId="6" applyNumberFormat="0" applyFill="0" applyAlignment="0" applyProtection="0"/>
    <xf numFmtId="0" fontId="57" fillId="20" borderId="7" applyNumberFormat="0" applyAlignment="0" applyProtection="0"/>
    <xf numFmtId="0" fontId="44" fillId="0" borderId="0" applyNumberFormat="0" applyFill="0" applyBorder="0" applyAlignment="0" applyProtection="0"/>
    <xf numFmtId="0" fontId="58" fillId="21"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59" fillId="22"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4" borderId="0" applyNumberFormat="0" applyBorder="0" applyAlignment="0" applyProtection="0"/>
  </cellStyleXfs>
  <cellXfs count="153">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0" fontId="2" fillId="0" borderId="10" xfId="0" applyFont="1" applyFill="1" applyBorder="1" applyAlignment="1">
      <alignment vertical="top"/>
    </xf>
    <xf numFmtId="0" fontId="3" fillId="0" borderId="11" xfId="0" applyFont="1" applyFill="1" applyBorder="1" applyAlignment="1">
      <alignment horizontal="left" vertical="top"/>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1" fontId="3" fillId="0" borderId="0" xfId="0" applyNumberFormat="1" applyFont="1" applyFill="1" applyAlignment="1">
      <alignment vertical="top"/>
    </xf>
    <xf numFmtId="0" fontId="1" fillId="0" borderId="0" xfId="0" applyFont="1" applyFill="1" applyBorder="1" applyAlignment="1">
      <alignment horizontal="right"/>
    </xf>
    <xf numFmtId="0" fontId="11" fillId="0" borderId="12" xfId="0" applyFont="1" applyFill="1" applyBorder="1" applyAlignment="1">
      <alignment horizontal="left" vertical="top"/>
    </xf>
    <xf numFmtId="0" fontId="11" fillId="0" borderId="12" xfId="0" applyFont="1" applyFill="1" applyBorder="1" applyAlignment="1">
      <alignment vertical="top"/>
    </xf>
    <xf numFmtId="3" fontId="11" fillId="0" borderId="11" xfId="0" applyNumberFormat="1" applyFont="1" applyFill="1" applyBorder="1" applyAlignment="1">
      <alignment horizontal="center" vertical="top"/>
    </xf>
    <xf numFmtId="0" fontId="11" fillId="0" borderId="12" xfId="0" applyFont="1" applyFill="1" applyBorder="1" applyAlignment="1">
      <alignment vertical="top" wrapText="1"/>
    </xf>
    <xf numFmtId="3" fontId="10" fillId="0" borderId="12" xfId="0" applyNumberFormat="1" applyFont="1" applyFill="1" applyBorder="1" applyAlignment="1">
      <alignment horizontal="center" vertical="top"/>
    </xf>
    <xf numFmtId="0" fontId="10" fillId="0" borderId="12" xfId="0" applyFont="1" applyFill="1" applyBorder="1" applyAlignment="1">
      <alignment horizontal="left" vertical="top"/>
    </xf>
    <xf numFmtId="0" fontId="16"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1" fillId="0" borderId="14" xfId="0" applyFont="1" applyFill="1" applyBorder="1" applyAlignment="1">
      <alignment horizontal="left" vertical="top" wrapText="1"/>
    </xf>
    <xf numFmtId="3" fontId="11" fillId="0" borderId="12" xfId="0" applyNumberFormat="1" applyFont="1" applyFill="1" applyBorder="1" applyAlignment="1">
      <alignment horizontal="center" vertical="top"/>
    </xf>
    <xf numFmtId="0" fontId="10" fillId="0" borderId="14" xfId="0" applyFont="1" applyFill="1" applyBorder="1" applyAlignment="1">
      <alignment horizontal="left" vertical="top" wrapText="1"/>
    </xf>
    <xf numFmtId="3" fontId="10" fillId="0" borderId="11"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11"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0" fontId="18" fillId="0" borderId="0" xfId="0" applyFont="1" applyFill="1" applyBorder="1" applyAlignment="1">
      <alignment horizontal="right" vertical="top"/>
    </xf>
    <xf numFmtId="0" fontId="17" fillId="0" borderId="0" xfId="0" applyFont="1" applyFill="1" applyBorder="1" applyAlignment="1">
      <alignment horizontal="center" vertical="top"/>
    </xf>
    <xf numFmtId="0" fontId="17" fillId="0" borderId="0" xfId="0" applyFont="1" applyFill="1" applyAlignment="1">
      <alignment horizontal="center" vertical="top"/>
    </xf>
    <xf numFmtId="0" fontId="17" fillId="0" borderId="0" xfId="0" applyFont="1" applyFill="1" applyBorder="1" applyAlignment="1">
      <alignment vertical="top"/>
    </xf>
    <xf numFmtId="0" fontId="17" fillId="0" borderId="0" xfId="0" applyFont="1" applyFill="1" applyAlignment="1">
      <alignment vertical="top"/>
    </xf>
    <xf numFmtId="1" fontId="15" fillId="0" borderId="0" xfId="0" applyNumberFormat="1" applyFont="1" applyFill="1" applyAlignment="1">
      <alignment vertical="top"/>
    </xf>
    <xf numFmtId="0" fontId="10" fillId="0" borderId="16" xfId="0" applyFont="1" applyFill="1" applyBorder="1" applyAlignment="1">
      <alignment vertical="top" wrapText="1"/>
    </xf>
    <xf numFmtId="0" fontId="10" fillId="0" borderId="0" xfId="0" applyFont="1" applyFill="1" applyBorder="1" applyAlignment="1">
      <alignment horizontal="left" vertical="top"/>
    </xf>
    <xf numFmtId="0" fontId="20" fillId="0" borderId="0" xfId="0" applyFont="1" applyFill="1" applyAlignment="1">
      <alignment vertical="top" wrapText="1"/>
    </xf>
    <xf numFmtId="0" fontId="20" fillId="0" borderId="0" xfId="0" applyFont="1" applyFill="1" applyAlignment="1">
      <alignment horizontal="center" vertical="top"/>
    </xf>
    <xf numFmtId="0" fontId="20"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2" xfId="0" applyFont="1" applyFill="1" applyBorder="1" applyAlignment="1">
      <alignment horizontal="center" vertical="top"/>
    </xf>
    <xf numFmtId="0" fontId="11" fillId="0" borderId="17" xfId="0" applyFont="1" applyFill="1" applyBorder="1" applyAlignment="1">
      <alignment horizontal="center" vertical="top" wrapText="1"/>
    </xf>
    <xf numFmtId="0" fontId="11" fillId="0" borderId="17" xfId="0" applyFont="1" applyFill="1" applyBorder="1" applyAlignment="1">
      <alignment horizontal="center" vertical="top"/>
    </xf>
    <xf numFmtId="0" fontId="22" fillId="0" borderId="12" xfId="0" applyFont="1" applyFill="1" applyBorder="1" applyAlignment="1">
      <alignment horizontal="left" vertical="top"/>
    </xf>
    <xf numFmtId="0" fontId="22" fillId="0" borderId="10" xfId="0" applyFont="1" applyFill="1" applyBorder="1" applyAlignment="1">
      <alignment horizontal="center" vertical="top" wrapText="1"/>
    </xf>
    <xf numFmtId="3" fontId="22" fillId="0" borderId="10" xfId="0" applyNumberFormat="1" applyFont="1" applyFill="1" applyBorder="1" applyAlignment="1">
      <alignment horizontal="center" vertical="top"/>
    </xf>
    <xf numFmtId="0" fontId="23" fillId="0" borderId="0" xfId="0" applyFont="1" applyFill="1" applyBorder="1" applyAlignment="1">
      <alignment vertical="top"/>
    </xf>
    <xf numFmtId="0" fontId="24" fillId="0" borderId="0" xfId="0" applyFont="1" applyFill="1" applyBorder="1" applyAlignment="1">
      <alignment vertical="top"/>
    </xf>
    <xf numFmtId="172" fontId="10" fillId="0" borderId="11" xfId="0" applyNumberFormat="1" applyFont="1" applyFill="1" applyBorder="1" applyAlignment="1" applyProtection="1">
      <alignment horizontal="center" vertical="top"/>
      <protection/>
    </xf>
    <xf numFmtId="0" fontId="9" fillId="0" borderId="0" xfId="0" applyFont="1" applyFill="1" applyAlignment="1">
      <alignment vertical="top"/>
    </xf>
    <xf numFmtId="0" fontId="22" fillId="0" borderId="13" xfId="0" applyFont="1" applyFill="1" applyBorder="1" applyAlignment="1">
      <alignmen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25" fillId="0" borderId="0" xfId="0" applyFont="1" applyFill="1" applyAlignment="1">
      <alignment vertical="top"/>
    </xf>
    <xf numFmtId="0" fontId="26" fillId="0" borderId="0" xfId="0" applyFont="1" applyFill="1" applyAlignment="1">
      <alignment vertical="top"/>
    </xf>
    <xf numFmtId="0" fontId="19" fillId="0" borderId="12" xfId="0" applyFont="1" applyFill="1" applyBorder="1" applyAlignment="1">
      <alignment vertical="center" wrapText="1"/>
    </xf>
    <xf numFmtId="172" fontId="11" fillId="0" borderId="10" xfId="0" applyNumberFormat="1" applyFont="1" applyFill="1" applyBorder="1" applyAlignment="1" applyProtection="1">
      <alignment vertical="top"/>
      <protection/>
    </xf>
    <xf numFmtId="0" fontId="22" fillId="0" borderId="14"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49" fontId="17" fillId="0" borderId="11" xfId="0" applyNumberFormat="1" applyFont="1" applyFill="1" applyBorder="1" applyAlignment="1">
      <alignment horizontal="center" vertical="top"/>
    </xf>
    <xf numFmtId="49" fontId="17" fillId="0" borderId="12" xfId="0" applyNumberFormat="1" applyFont="1" applyFill="1" applyBorder="1" applyAlignment="1">
      <alignment horizontal="center" vertical="top"/>
    </xf>
    <xf numFmtId="49" fontId="18" fillId="0" borderId="12" xfId="0" applyNumberFormat="1" applyFont="1" applyFill="1" applyBorder="1" applyAlignment="1">
      <alignment horizontal="center" vertical="top"/>
    </xf>
    <xf numFmtId="49" fontId="18" fillId="0" borderId="18" xfId="0" applyNumberFormat="1" applyFont="1" applyFill="1" applyBorder="1" applyAlignment="1">
      <alignment horizontal="center" vertical="top"/>
    </xf>
    <xf numFmtId="49" fontId="18" fillId="0" borderId="11" xfId="0" applyNumberFormat="1" applyFont="1" applyFill="1" applyBorder="1" applyAlignment="1">
      <alignment horizontal="center" vertical="top"/>
    </xf>
    <xf numFmtId="0" fontId="17" fillId="0" borderId="12" xfId="0" applyFont="1" applyFill="1" applyBorder="1" applyAlignment="1">
      <alignment horizontal="center" vertical="top"/>
    </xf>
    <xf numFmtId="0" fontId="18" fillId="0" borderId="12" xfId="0" applyFont="1" applyFill="1" applyBorder="1" applyAlignment="1">
      <alignment horizontal="center" vertical="top"/>
    </xf>
    <xf numFmtId="0" fontId="18" fillId="0" borderId="18" xfId="0" applyFont="1" applyFill="1" applyBorder="1" applyAlignment="1">
      <alignment horizontal="center" vertical="top"/>
    </xf>
    <xf numFmtId="49" fontId="17" fillId="0" borderId="18" xfId="0" applyNumberFormat="1" applyFont="1" applyFill="1" applyBorder="1" applyAlignment="1">
      <alignment horizontal="center" vertical="top"/>
    </xf>
    <xf numFmtId="1" fontId="28" fillId="0" borderId="11" xfId="0" applyNumberFormat="1" applyFont="1" applyFill="1" applyBorder="1" applyAlignment="1">
      <alignment horizontal="center" vertical="top"/>
    </xf>
    <xf numFmtId="172" fontId="28" fillId="0" borderId="11" xfId="0" applyNumberFormat="1" applyFont="1" applyFill="1" applyBorder="1" applyAlignment="1">
      <alignment horizontal="center" vertical="top"/>
    </xf>
    <xf numFmtId="1" fontId="28" fillId="0" borderId="12" xfId="0" applyNumberFormat="1" applyFont="1" applyFill="1" applyBorder="1" applyAlignment="1">
      <alignment horizontal="center" vertical="top"/>
    </xf>
    <xf numFmtId="1" fontId="15" fillId="0" borderId="12" xfId="0" applyNumberFormat="1" applyFont="1" applyFill="1" applyBorder="1" applyAlignment="1">
      <alignment horizontal="center" vertical="top"/>
    </xf>
    <xf numFmtId="172" fontId="15" fillId="0" borderId="11" xfId="0" applyNumberFormat="1" applyFont="1" applyFill="1" applyBorder="1" applyAlignment="1">
      <alignment horizontal="center" vertical="top"/>
    </xf>
    <xf numFmtId="1" fontId="28" fillId="0" borderId="18" xfId="0" applyNumberFormat="1" applyFont="1" applyFill="1" applyBorder="1" applyAlignment="1">
      <alignment horizontal="center" vertical="top"/>
    </xf>
    <xf numFmtId="1" fontId="20" fillId="0" borderId="12" xfId="0" applyNumberFormat="1" applyFont="1" applyFill="1" applyBorder="1" applyAlignment="1">
      <alignment horizontal="center" vertical="top"/>
    </xf>
    <xf numFmtId="1" fontId="28" fillId="0" borderId="0" xfId="0" applyNumberFormat="1" applyFont="1" applyFill="1" applyBorder="1" applyAlignment="1">
      <alignment horizontal="center" vertical="top"/>
    </xf>
    <xf numFmtId="0" fontId="28" fillId="0" borderId="0" xfId="0" applyFont="1" applyFill="1" applyAlignment="1">
      <alignment vertical="top"/>
    </xf>
    <xf numFmtId="0" fontId="21" fillId="0" borderId="0" xfId="0" applyFont="1" applyFill="1" applyAlignment="1">
      <alignment/>
    </xf>
    <xf numFmtId="0" fontId="17" fillId="0" borderId="11" xfId="0" applyFont="1" applyFill="1" applyBorder="1" applyAlignment="1">
      <alignment vertical="top" wrapText="1"/>
    </xf>
    <xf numFmtId="0" fontId="17" fillId="0" borderId="12" xfId="0" applyFont="1" applyFill="1" applyBorder="1" applyAlignment="1">
      <alignment vertical="top" wrapText="1"/>
    </xf>
    <xf numFmtId="0" fontId="18" fillId="0" borderId="12" xfId="0" applyFont="1" applyFill="1" applyBorder="1" applyAlignment="1">
      <alignment vertical="top" wrapText="1"/>
    </xf>
    <xf numFmtId="0" fontId="17" fillId="0" borderId="18" xfId="0" applyFont="1" applyFill="1" applyBorder="1" applyAlignment="1">
      <alignment vertical="top" wrapText="1"/>
    </xf>
    <xf numFmtId="0" fontId="17" fillId="0" borderId="12" xfId="0" applyFont="1" applyFill="1" applyBorder="1" applyAlignment="1">
      <alignment horizontal="center" vertical="center" wrapText="1"/>
    </xf>
    <xf numFmtId="0" fontId="30" fillId="0" borderId="12" xfId="0" applyFont="1" applyFill="1" applyBorder="1" applyAlignment="1">
      <alignment vertical="top" wrapText="1"/>
    </xf>
    <xf numFmtId="0" fontId="18" fillId="0" borderId="18" xfId="54" applyFont="1" applyFill="1" applyBorder="1" applyAlignment="1" applyProtection="1">
      <alignment vertical="center" wrapText="1"/>
      <protection/>
    </xf>
    <xf numFmtId="0" fontId="18" fillId="0" borderId="12" xfId="54" applyFont="1" applyFill="1" applyBorder="1" applyAlignment="1" applyProtection="1">
      <alignment vertical="center" wrapText="1"/>
      <protection/>
    </xf>
    <xf numFmtId="0" fontId="18" fillId="0" borderId="12" xfId="54" applyNumberFormat="1" applyFont="1" applyFill="1" applyBorder="1" applyAlignment="1" applyProtection="1">
      <alignment vertical="center" wrapText="1"/>
      <protection/>
    </xf>
    <xf numFmtId="0" fontId="18" fillId="0" borderId="11" xfId="54" applyFont="1" applyFill="1" applyBorder="1" applyAlignment="1" applyProtection="1">
      <alignment vertical="center" wrapText="1"/>
      <protection/>
    </xf>
    <xf numFmtId="0" fontId="18" fillId="0" borderId="11" xfId="54" applyNumberFormat="1" applyFont="1" applyFill="1" applyBorder="1" applyAlignment="1" applyProtection="1">
      <alignment vertical="center" wrapText="1"/>
      <protection/>
    </xf>
    <xf numFmtId="0" fontId="27" fillId="0" borderId="12" xfId="0" applyFont="1" applyFill="1" applyBorder="1" applyAlignment="1">
      <alignment vertical="top" wrapText="1"/>
    </xf>
    <xf numFmtId="0" fontId="18" fillId="0" borderId="18" xfId="0" applyFont="1" applyFill="1" applyBorder="1" applyAlignment="1">
      <alignment vertical="top" wrapText="1"/>
    </xf>
    <xf numFmtId="2" fontId="21" fillId="0" borderId="12" xfId="53" applyNumberFormat="1" applyFont="1" applyFill="1" applyBorder="1" applyAlignment="1">
      <alignment horizontal="center" vertical="center"/>
      <protection/>
    </xf>
    <xf numFmtId="1" fontId="28" fillId="0" borderId="11" xfId="0" applyNumberFormat="1" applyFont="1" applyFill="1" applyBorder="1" applyAlignment="1">
      <alignment horizontal="center" vertical="center"/>
    </xf>
    <xf numFmtId="172" fontId="28" fillId="0" borderId="11" xfId="0" applyNumberFormat="1" applyFont="1" applyFill="1" applyBorder="1" applyAlignment="1">
      <alignment horizontal="center" vertical="center"/>
    </xf>
    <xf numFmtId="2" fontId="20" fillId="0" borderId="12" xfId="53" applyNumberFormat="1" applyFont="1" applyFill="1" applyBorder="1" applyAlignment="1">
      <alignment horizontal="center"/>
      <protection/>
    </xf>
    <xf numFmtId="1" fontId="15" fillId="0" borderId="18" xfId="0" applyNumberFormat="1" applyFont="1" applyFill="1" applyBorder="1" applyAlignment="1">
      <alignment horizontal="center" vertical="top"/>
    </xf>
    <xf numFmtId="2" fontId="20" fillId="0" borderId="12" xfId="53" applyNumberFormat="1" applyFont="1" applyFill="1" applyBorder="1" applyAlignment="1">
      <alignment horizontal="center" vertical="top"/>
      <protection/>
    </xf>
    <xf numFmtId="1" fontId="15" fillId="0" borderId="11" xfId="0" applyNumberFormat="1" applyFont="1" applyFill="1" applyBorder="1" applyAlignment="1">
      <alignment horizontal="center" vertical="top"/>
    </xf>
    <xf numFmtId="1" fontId="29" fillId="0" borderId="12" xfId="0" applyNumberFormat="1" applyFont="1" applyFill="1" applyBorder="1" applyAlignment="1">
      <alignment horizontal="center" vertical="top"/>
    </xf>
    <xf numFmtId="0" fontId="31" fillId="0" borderId="0" xfId="0" applyFont="1" applyFill="1" applyAlignment="1">
      <alignment horizontal="right" vertical="top"/>
    </xf>
    <xf numFmtId="1" fontId="31" fillId="0" borderId="0" xfId="0" applyNumberFormat="1" applyFont="1" applyFill="1" applyAlignment="1">
      <alignment vertical="top"/>
    </xf>
    <xf numFmtId="0" fontId="31" fillId="0" borderId="0" xfId="0" applyFont="1" applyFill="1" applyAlignment="1">
      <alignment horizontal="right" vertical="top" wrapText="1"/>
    </xf>
    <xf numFmtId="172" fontId="31" fillId="0" borderId="0" xfId="0" applyNumberFormat="1" applyFont="1" applyFill="1" applyAlignment="1">
      <alignment horizontal="center" vertical="top"/>
    </xf>
    <xf numFmtId="172" fontId="19" fillId="0" borderId="11" xfId="0" applyNumberFormat="1" applyFont="1" applyFill="1" applyBorder="1" applyAlignment="1" applyProtection="1">
      <alignment horizontal="center" vertical="top"/>
      <protection/>
    </xf>
    <xf numFmtId="0" fontId="19" fillId="0" borderId="14" xfId="0" applyFont="1" applyFill="1" applyBorder="1" applyAlignment="1">
      <alignment vertical="center" wrapText="1"/>
    </xf>
    <xf numFmtId="0" fontId="15" fillId="0" borderId="0" xfId="0" applyFont="1" applyFill="1" applyAlignment="1">
      <alignment vertical="top"/>
    </xf>
    <xf numFmtId="2" fontId="18" fillId="0" borderId="0" xfId="0" applyNumberFormat="1" applyFont="1" applyFill="1" applyAlignment="1">
      <alignment vertical="top"/>
    </xf>
    <xf numFmtId="0" fontId="19" fillId="0" borderId="0" xfId="0" applyFont="1" applyFill="1" applyBorder="1" applyAlignment="1">
      <alignment vertical="center" wrapText="1"/>
    </xf>
    <xf numFmtId="0" fontId="30" fillId="0" borderId="12" xfId="0" applyFont="1" applyFill="1" applyBorder="1" applyAlignment="1">
      <alignment vertical="center" wrapText="1"/>
    </xf>
    <xf numFmtId="0" fontId="27" fillId="0" borderId="12" xfId="53" applyFont="1" applyFill="1" applyBorder="1" applyAlignment="1" quotePrefix="1">
      <alignment horizontal="center" vertical="center"/>
      <protection/>
    </xf>
    <xf numFmtId="0" fontId="27" fillId="0" borderId="12" xfId="53" applyFont="1" applyFill="1" applyBorder="1" applyAlignment="1">
      <alignment vertical="center" wrapText="1"/>
      <protection/>
    </xf>
    <xf numFmtId="179" fontId="32" fillId="0" borderId="12" xfId="53" applyNumberFormat="1" applyFont="1" applyFill="1" applyBorder="1" applyAlignment="1">
      <alignment vertical="center" wrapText="1"/>
      <protection/>
    </xf>
    <xf numFmtId="1" fontId="33" fillId="0" borderId="12" xfId="0" applyNumberFormat="1" applyFont="1" applyFill="1" applyBorder="1" applyAlignment="1">
      <alignment horizontal="center" vertical="top"/>
    </xf>
    <xf numFmtId="1" fontId="15" fillId="25" borderId="12" xfId="0" applyNumberFormat="1" applyFont="1" applyFill="1" applyBorder="1" applyAlignment="1">
      <alignment horizontal="center" vertical="top"/>
    </xf>
    <xf numFmtId="0" fontId="3" fillId="0" borderId="0" xfId="0" applyFont="1" applyFill="1" applyBorder="1" applyAlignment="1">
      <alignment horizontal="left" vertical="top"/>
    </xf>
    <xf numFmtId="0" fontId="17" fillId="0" borderId="0" xfId="0" applyFont="1" applyFill="1" applyBorder="1" applyAlignment="1">
      <alignment horizontal="center" vertical="center" wrapText="1"/>
    </xf>
    <xf numFmtId="172" fontId="28" fillId="0" borderId="0" xfId="0" applyNumberFormat="1" applyFont="1" applyFill="1" applyBorder="1" applyAlignment="1">
      <alignment horizontal="center" vertical="top"/>
    </xf>
    <xf numFmtId="172" fontId="16" fillId="0" borderId="12" xfId="0" applyNumberFormat="1" applyFont="1" applyFill="1" applyBorder="1" applyAlignment="1" applyProtection="1">
      <alignment horizontal="center" vertical="top"/>
      <protection/>
    </xf>
    <xf numFmtId="0" fontId="10" fillId="0" borderId="14" xfId="0" applyFont="1" applyFill="1" applyBorder="1" applyAlignment="1">
      <alignment vertical="top" wrapText="1"/>
    </xf>
    <xf numFmtId="1" fontId="18" fillId="0" borderId="0" xfId="0" applyNumberFormat="1" applyFont="1" applyFill="1" applyAlignment="1">
      <alignment vertical="top"/>
    </xf>
    <xf numFmtId="0" fontId="21" fillId="0" borderId="0" xfId="0" applyFont="1" applyFill="1" applyAlignment="1">
      <alignment horizontal="center" vertical="top" wrapText="1"/>
    </xf>
    <xf numFmtId="0" fontId="17" fillId="0" borderId="19" xfId="0" applyFont="1" applyFill="1" applyBorder="1" applyAlignment="1">
      <alignment horizontal="center" vertical="top"/>
    </xf>
    <xf numFmtId="0" fontId="17" fillId="0" borderId="10" xfId="0" applyFont="1" applyFill="1" applyBorder="1" applyAlignment="1">
      <alignment horizontal="center" vertical="top"/>
    </xf>
    <xf numFmtId="0" fontId="17" fillId="0" borderId="14" xfId="0" applyFont="1" applyFill="1" applyBorder="1" applyAlignment="1">
      <alignment horizontal="center" vertical="top"/>
    </xf>
    <xf numFmtId="0" fontId="12" fillId="0" borderId="19" xfId="0" applyFont="1" applyFill="1" applyBorder="1" applyAlignment="1">
      <alignment horizontal="center" vertical="top"/>
    </xf>
    <xf numFmtId="0" fontId="12" fillId="0" borderId="10" xfId="0" applyFont="1" applyFill="1" applyBorder="1" applyAlignment="1">
      <alignment horizontal="center" vertical="top"/>
    </xf>
    <xf numFmtId="0" fontId="12" fillId="0" borderId="14" xfId="0" applyFont="1" applyFill="1" applyBorder="1" applyAlignment="1">
      <alignment horizontal="center" vertical="top"/>
    </xf>
    <xf numFmtId="0" fontId="12" fillId="0" borderId="1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20" fillId="0" borderId="0" xfId="0"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7"/>
  <sheetViews>
    <sheetView view="pageBreakPreview" zoomScale="75" zoomScaleNormal="75" zoomScaleSheetLayoutView="75" zoomScalePageLayoutView="0" workbookViewId="0" topLeftCell="A64">
      <selection activeCell="E8" sqref="E8"/>
    </sheetView>
  </sheetViews>
  <sheetFormatPr defaultColWidth="9.00390625" defaultRowHeight="12.75"/>
  <cols>
    <col min="1" max="1" width="12.875" style="29" customWidth="1"/>
    <col min="2" max="2" width="110.875" style="57" customWidth="1"/>
    <col min="3" max="3" width="20.00390625" style="55" customWidth="1"/>
    <col min="4" max="4" width="19.625" style="55" customWidth="1"/>
    <col min="5" max="5" width="19.25390625" style="55" customWidth="1"/>
    <col min="6" max="6" width="21.875" style="55" customWidth="1"/>
    <col min="7" max="7" width="28.25390625" style="55" customWidth="1"/>
    <col min="8" max="8" width="5.375" style="56" customWidth="1"/>
    <col min="9" max="16384" width="9.125" style="56" customWidth="1"/>
  </cols>
  <sheetData>
    <row r="1" spans="1:5" ht="26.25" customHeight="1">
      <c r="A1" s="51"/>
      <c r="B1" s="52"/>
      <c r="C1" s="53"/>
      <c r="D1" s="53"/>
      <c r="E1" s="54" t="s">
        <v>194</v>
      </c>
    </row>
    <row r="2" spans="1:5" ht="26.25" customHeight="1">
      <c r="A2" s="51"/>
      <c r="B2" s="52"/>
      <c r="C2" s="53"/>
      <c r="D2" s="53"/>
      <c r="E2" s="54" t="s">
        <v>232</v>
      </c>
    </row>
    <row r="3" spans="1:5" ht="26.25" customHeight="1">
      <c r="A3" s="51"/>
      <c r="B3" s="52"/>
      <c r="C3" s="53"/>
      <c r="D3" s="53"/>
      <c r="E3" s="54" t="s">
        <v>145</v>
      </c>
    </row>
    <row r="4" spans="1:5" ht="26.25" customHeight="1">
      <c r="A4" s="51"/>
      <c r="B4" s="52"/>
      <c r="C4" s="53"/>
      <c r="D4" s="53"/>
      <c r="E4" s="54" t="s">
        <v>246</v>
      </c>
    </row>
    <row r="5" spans="1:5" ht="26.25" customHeight="1">
      <c r="A5" s="51"/>
      <c r="B5" s="52"/>
      <c r="C5" s="53"/>
      <c r="D5" s="53"/>
      <c r="E5" s="54" t="s">
        <v>168</v>
      </c>
    </row>
    <row r="6" spans="1:5" ht="26.25" customHeight="1">
      <c r="A6" s="51"/>
      <c r="B6" s="52"/>
      <c r="C6" s="53"/>
      <c r="D6" s="53"/>
      <c r="E6" s="54" t="s">
        <v>242</v>
      </c>
    </row>
    <row r="7" spans="1:5" ht="3.75" customHeight="1">
      <c r="A7" s="51"/>
      <c r="B7" s="52"/>
      <c r="C7" s="53"/>
      <c r="D7" s="53"/>
      <c r="E7" s="54"/>
    </row>
    <row r="8" spans="1:5" ht="22.5" customHeight="1">
      <c r="A8" s="51"/>
      <c r="B8" s="142" t="s">
        <v>146</v>
      </c>
      <c r="C8" s="142"/>
      <c r="D8" s="142"/>
      <c r="E8" s="53"/>
    </row>
    <row r="9" spans="1:5" ht="22.5" customHeight="1">
      <c r="A9" s="51"/>
      <c r="B9" s="142" t="s">
        <v>147</v>
      </c>
      <c r="C9" s="142"/>
      <c r="D9" s="142"/>
      <c r="E9" s="53"/>
    </row>
    <row r="10" spans="1:5" ht="22.5" customHeight="1">
      <c r="A10" s="51"/>
      <c r="B10" s="142" t="s">
        <v>243</v>
      </c>
      <c r="C10" s="142"/>
      <c r="D10" s="142"/>
      <c r="E10" s="53"/>
    </row>
    <row r="11" spans="1:7" ht="17.25" customHeight="1">
      <c r="A11" s="51"/>
      <c r="G11" s="55" t="s">
        <v>148</v>
      </c>
    </row>
    <row r="12" spans="1:7" s="60" customFormat="1" ht="63">
      <c r="A12" s="58" t="s">
        <v>149</v>
      </c>
      <c r="B12" s="59" t="s">
        <v>150</v>
      </c>
      <c r="C12" s="58" t="s">
        <v>209</v>
      </c>
      <c r="D12" s="58" t="s">
        <v>245</v>
      </c>
      <c r="E12" s="58" t="s">
        <v>195</v>
      </c>
      <c r="F12" s="58" t="s">
        <v>233</v>
      </c>
      <c r="G12" s="58" t="s">
        <v>151</v>
      </c>
    </row>
    <row r="13" spans="1:7" s="55" customFormat="1" ht="18.75">
      <c r="A13" s="61">
        <v>1</v>
      </c>
      <c r="B13" s="59">
        <v>2</v>
      </c>
      <c r="C13" s="61">
        <v>3</v>
      </c>
      <c r="D13" s="58">
        <v>4</v>
      </c>
      <c r="E13" s="61">
        <v>5</v>
      </c>
      <c r="F13" s="61">
        <v>6</v>
      </c>
      <c r="G13" s="61">
        <v>7</v>
      </c>
    </row>
    <row r="14" spans="1:7" ht="18.75">
      <c r="A14" s="24"/>
      <c r="B14" s="62" t="s">
        <v>152</v>
      </c>
      <c r="C14" s="63"/>
      <c r="D14" s="63"/>
      <c r="E14" s="63"/>
      <c r="F14" s="61"/>
      <c r="G14" s="61"/>
    </row>
    <row r="15" spans="1:8" s="68" customFormat="1" ht="20.25">
      <c r="A15" s="64"/>
      <c r="B15" s="65" t="s">
        <v>0</v>
      </c>
      <c r="C15" s="66"/>
      <c r="D15" s="66"/>
      <c r="E15" s="66"/>
      <c r="F15" s="139"/>
      <c r="G15" s="139"/>
      <c r="H15" s="67"/>
    </row>
    <row r="16" spans="1:8" s="70" customFormat="1" ht="18.75">
      <c r="A16" s="24">
        <v>10000000</v>
      </c>
      <c r="B16" s="25" t="s">
        <v>179</v>
      </c>
      <c r="C16" s="26">
        <f>SUM(C17)</f>
        <v>23303391</v>
      </c>
      <c r="D16" s="26">
        <f>SUM(D17)</f>
        <v>26628467</v>
      </c>
      <c r="E16" s="26">
        <f>SUM(E17)</f>
        <v>29269193</v>
      </c>
      <c r="F16" s="69">
        <f>IF(C16=0,"",E16/C16*100)</f>
        <v>125.60057461165202</v>
      </c>
      <c r="G16" s="69">
        <f>IF(D16=0,"",E16/D16*100)</f>
        <v>109.91692837593692</v>
      </c>
      <c r="H16" s="56"/>
    </row>
    <row r="17" spans="1:8" s="70" customFormat="1" ht="18.75">
      <c r="A17" s="24">
        <v>11000000</v>
      </c>
      <c r="B17" s="27" t="s">
        <v>180</v>
      </c>
      <c r="C17" s="28">
        <f>SUM(C18,C23)</f>
        <v>23303391</v>
      </c>
      <c r="D17" s="28">
        <f>SUM(D18,D23)</f>
        <v>26628467</v>
      </c>
      <c r="E17" s="28">
        <f>SUM(E18,E23)</f>
        <v>29269193</v>
      </c>
      <c r="F17" s="69">
        <f>IF(C17=0,"",E17/C17*100)</f>
        <v>125.60057461165202</v>
      </c>
      <c r="G17" s="69">
        <f>IF(D17=0,"",E17/D17*100)</f>
        <v>109.91692837593692</v>
      </c>
      <c r="H17" s="56"/>
    </row>
    <row r="18" spans="1:8" s="70" customFormat="1" ht="18.75">
      <c r="A18" s="29">
        <v>11010000</v>
      </c>
      <c r="B18" s="30" t="s">
        <v>181</v>
      </c>
      <c r="C18" s="28">
        <f>SUM(C19:C22)</f>
        <v>23238391</v>
      </c>
      <c r="D18" s="28">
        <f>SUM(D19:D22)</f>
        <v>26563467</v>
      </c>
      <c r="E18" s="28">
        <f>SUM(E19:E22)</f>
        <v>29228248</v>
      </c>
      <c r="F18" s="69">
        <f>IF(C18=0,"",E18/C18*100)</f>
        <v>125.77569591629644</v>
      </c>
      <c r="G18" s="69">
        <f>IF(D18=0,"",E18/D18*100)</f>
        <v>110.03175150291939</v>
      </c>
      <c r="H18" s="56"/>
    </row>
    <row r="19" spans="1:8" s="70" customFormat="1" ht="31.5">
      <c r="A19" s="29">
        <v>11010100</v>
      </c>
      <c r="B19" s="31" t="s">
        <v>182</v>
      </c>
      <c r="C19" s="28">
        <v>19423925</v>
      </c>
      <c r="D19" s="28">
        <v>17950849</v>
      </c>
      <c r="E19" s="28">
        <v>16741285</v>
      </c>
      <c r="F19" s="69">
        <f aca="true" t="shared" si="0" ref="F19:F68">IF(C19=0,"",E19/C19*100)</f>
        <v>86.1889911539506</v>
      </c>
      <c r="G19" s="69">
        <f aca="true" t="shared" si="1" ref="G19:G68">IF(D19=0,"",E19/D19*100)</f>
        <v>93.26180059784359</v>
      </c>
      <c r="H19" s="56"/>
    </row>
    <row r="20" spans="1:7" ht="31.5">
      <c r="A20" s="29">
        <v>11010200</v>
      </c>
      <c r="B20" s="31" t="s">
        <v>183</v>
      </c>
      <c r="C20" s="28">
        <v>2454466</v>
      </c>
      <c r="D20" s="28">
        <v>7252618</v>
      </c>
      <c r="E20" s="28">
        <v>11026419</v>
      </c>
      <c r="F20" s="125" t="s">
        <v>186</v>
      </c>
      <c r="G20" s="69">
        <f t="shared" si="1"/>
        <v>152.03363806007707</v>
      </c>
    </row>
    <row r="21" spans="1:7" ht="31.5">
      <c r="A21" s="29">
        <v>11010400</v>
      </c>
      <c r="B21" s="31" t="s">
        <v>184</v>
      </c>
      <c r="C21" s="28">
        <v>910000</v>
      </c>
      <c r="D21" s="28">
        <v>910000</v>
      </c>
      <c r="E21" s="28">
        <v>1082554</v>
      </c>
      <c r="F21" s="69">
        <f t="shared" si="0"/>
        <v>118.96197802197803</v>
      </c>
      <c r="G21" s="69">
        <f t="shared" si="1"/>
        <v>118.96197802197803</v>
      </c>
    </row>
    <row r="22" spans="1:7" ht="18.75">
      <c r="A22" s="29">
        <v>11010500</v>
      </c>
      <c r="B22" s="31" t="s">
        <v>185</v>
      </c>
      <c r="C22" s="28">
        <v>450000</v>
      </c>
      <c r="D22" s="28">
        <v>450000</v>
      </c>
      <c r="E22" s="28">
        <v>377990</v>
      </c>
      <c r="F22" s="69">
        <f t="shared" si="0"/>
        <v>83.99777777777778</v>
      </c>
      <c r="G22" s="69">
        <f t="shared" si="1"/>
        <v>83.99777777777778</v>
      </c>
    </row>
    <row r="23" spans="1:7" ht="18.75">
      <c r="A23" s="29">
        <v>11020000</v>
      </c>
      <c r="B23" s="71" t="s">
        <v>210</v>
      </c>
      <c r="C23" s="28">
        <f>SUM(C24)</f>
        <v>65000</v>
      </c>
      <c r="D23" s="28">
        <f>SUM(D24)</f>
        <v>65000</v>
      </c>
      <c r="E23" s="28">
        <f>SUM(E24)</f>
        <v>40945</v>
      </c>
      <c r="F23" s="69">
        <f t="shared" si="0"/>
        <v>62.99230769230769</v>
      </c>
      <c r="G23" s="69">
        <f t="shared" si="1"/>
        <v>62.99230769230769</v>
      </c>
    </row>
    <row r="24" spans="1:7" ht="18.75">
      <c r="A24" s="29">
        <v>11020200</v>
      </c>
      <c r="B24" s="32" t="s">
        <v>169</v>
      </c>
      <c r="C24" s="28">
        <v>65000</v>
      </c>
      <c r="D24" s="28">
        <v>65000</v>
      </c>
      <c r="E24" s="28">
        <v>40945</v>
      </c>
      <c r="F24" s="69">
        <f t="shared" si="0"/>
        <v>62.99230769230769</v>
      </c>
      <c r="G24" s="69">
        <f t="shared" si="1"/>
        <v>62.99230769230769</v>
      </c>
    </row>
    <row r="25" spans="1:8" s="70" customFormat="1" ht="18.75">
      <c r="A25" s="24">
        <v>20000000</v>
      </c>
      <c r="B25" s="33" t="s">
        <v>153</v>
      </c>
      <c r="C25" s="34">
        <f>SUM(C26,C32)</f>
        <v>125000</v>
      </c>
      <c r="D25" s="34">
        <f>SUM(D26,D32)</f>
        <v>125000</v>
      </c>
      <c r="E25" s="34">
        <f>SUM(E26,E32)</f>
        <v>175209</v>
      </c>
      <c r="F25" s="69">
        <f t="shared" si="0"/>
        <v>140.1672</v>
      </c>
      <c r="G25" s="69">
        <f t="shared" si="1"/>
        <v>140.1672</v>
      </c>
      <c r="H25" s="56"/>
    </row>
    <row r="26" spans="1:7" ht="18.75">
      <c r="A26" s="24">
        <v>21000000</v>
      </c>
      <c r="B26" s="72" t="s">
        <v>211</v>
      </c>
      <c r="C26" s="28">
        <f>SUM(C27,C29)</f>
        <v>13000</v>
      </c>
      <c r="D26" s="28">
        <f>SUM(D27,D29)</f>
        <v>13000</v>
      </c>
      <c r="E26" s="28">
        <f>SUM(E27,E29)</f>
        <v>3638</v>
      </c>
      <c r="F26" s="69">
        <f t="shared" si="0"/>
        <v>27.984615384615385</v>
      </c>
      <c r="G26" s="69">
        <f t="shared" si="1"/>
        <v>27.984615384615385</v>
      </c>
    </row>
    <row r="27" spans="1:7" ht="47.25">
      <c r="A27" s="29">
        <v>21010000</v>
      </c>
      <c r="B27" s="32" t="s">
        <v>170</v>
      </c>
      <c r="C27" s="28">
        <f>SUM(C28)</f>
        <v>13000</v>
      </c>
      <c r="D27" s="28">
        <f>SUM(D28)</f>
        <v>13000</v>
      </c>
      <c r="E27" s="28">
        <f>SUM(E28)</f>
        <v>3638</v>
      </c>
      <c r="F27" s="69">
        <f t="shared" si="0"/>
        <v>27.984615384615385</v>
      </c>
      <c r="G27" s="69">
        <f t="shared" si="1"/>
        <v>27.984615384615385</v>
      </c>
    </row>
    <row r="28" spans="1:7" ht="31.5">
      <c r="A28" s="29">
        <v>21010300</v>
      </c>
      <c r="B28" s="32" t="s">
        <v>171</v>
      </c>
      <c r="C28" s="28">
        <v>13000</v>
      </c>
      <c r="D28" s="28">
        <v>13000</v>
      </c>
      <c r="E28" s="28">
        <v>3638</v>
      </c>
      <c r="F28" s="69">
        <f t="shared" si="0"/>
        <v>27.984615384615385</v>
      </c>
      <c r="G28" s="69">
        <f t="shared" si="1"/>
        <v>27.984615384615385</v>
      </c>
    </row>
    <row r="29" spans="1:7" ht="18.75">
      <c r="A29" s="29">
        <v>21080000</v>
      </c>
      <c r="B29" s="71" t="s">
        <v>212</v>
      </c>
      <c r="C29" s="28">
        <f>SUM(C30:C30)</f>
        <v>0</v>
      </c>
      <c r="D29" s="28">
        <f>SUM(D30:D30)</f>
        <v>0</v>
      </c>
      <c r="E29" s="28">
        <f>SUM(E30:E30)</f>
        <v>0</v>
      </c>
      <c r="F29" s="69">
        <f t="shared" si="0"/>
      </c>
      <c r="G29" s="69">
        <f t="shared" si="1"/>
      </c>
    </row>
    <row r="30" spans="1:7" ht="34.5" customHeight="1">
      <c r="A30" s="29">
        <v>21080900</v>
      </c>
      <c r="B30" s="32" t="s">
        <v>155</v>
      </c>
      <c r="C30" s="28">
        <v>0</v>
      </c>
      <c r="D30" s="28">
        <v>0</v>
      </c>
      <c r="E30" s="28">
        <v>0</v>
      </c>
      <c r="F30" s="69">
        <f t="shared" si="0"/>
      </c>
      <c r="G30" s="69">
        <f t="shared" si="1"/>
      </c>
    </row>
    <row r="31" spans="1:7" s="70" customFormat="1" ht="21" customHeight="1">
      <c r="A31" s="24">
        <v>24000000</v>
      </c>
      <c r="B31" s="73" t="s">
        <v>187</v>
      </c>
      <c r="C31" s="34">
        <f>SUM(C32)</f>
        <v>112000</v>
      </c>
      <c r="D31" s="34">
        <f>SUM(D32)</f>
        <v>112000</v>
      </c>
      <c r="E31" s="34">
        <f>SUM(E32)</f>
        <v>171571</v>
      </c>
      <c r="F31" s="69">
        <f t="shared" si="0"/>
        <v>153.18839285714284</v>
      </c>
      <c r="G31" s="69">
        <f t="shared" si="1"/>
        <v>153.18839285714284</v>
      </c>
    </row>
    <row r="32" spans="1:8" s="70" customFormat="1" ht="18.75">
      <c r="A32" s="24">
        <v>24060000</v>
      </c>
      <c r="B32" s="33" t="s">
        <v>213</v>
      </c>
      <c r="C32" s="34">
        <f>SUM(C33:C33)</f>
        <v>112000</v>
      </c>
      <c r="D32" s="34">
        <f>SUM(D33:D33)</f>
        <v>112000</v>
      </c>
      <c r="E32" s="34">
        <f>SUM(E33:E33)</f>
        <v>171571</v>
      </c>
      <c r="F32" s="69">
        <f t="shared" si="0"/>
        <v>153.18839285714284</v>
      </c>
      <c r="G32" s="69">
        <f t="shared" si="1"/>
        <v>153.18839285714284</v>
      </c>
      <c r="H32" s="56"/>
    </row>
    <row r="33" spans="1:7" ht="18.75">
      <c r="A33" s="29">
        <v>24060300</v>
      </c>
      <c r="B33" s="35" t="s">
        <v>154</v>
      </c>
      <c r="C33" s="28">
        <v>112000</v>
      </c>
      <c r="D33" s="28">
        <v>112000</v>
      </c>
      <c r="E33" s="28">
        <v>171571</v>
      </c>
      <c r="F33" s="69">
        <f t="shared" si="0"/>
        <v>153.18839285714284</v>
      </c>
      <c r="G33" s="69">
        <f t="shared" si="1"/>
        <v>153.18839285714284</v>
      </c>
    </row>
    <row r="34" spans="1:8" s="70" customFormat="1" ht="18.75">
      <c r="A34" s="24">
        <v>30000000</v>
      </c>
      <c r="B34" s="33" t="s">
        <v>156</v>
      </c>
      <c r="C34" s="34">
        <f>SUM(C35)</f>
        <v>0</v>
      </c>
      <c r="D34" s="34">
        <f aca="true" t="shared" si="2" ref="D34:E36">SUM(D35)</f>
        <v>4000</v>
      </c>
      <c r="E34" s="34">
        <f t="shared" si="2"/>
        <v>4627.99</v>
      </c>
      <c r="F34" s="69">
        <f t="shared" si="0"/>
      </c>
      <c r="G34" s="69">
        <f t="shared" si="1"/>
        <v>115.69975</v>
      </c>
      <c r="H34" s="56"/>
    </row>
    <row r="35" spans="1:7" ht="18.75">
      <c r="A35" s="24">
        <v>31000000</v>
      </c>
      <c r="B35" s="72" t="s">
        <v>214</v>
      </c>
      <c r="C35" s="28">
        <f>SUM(C36)</f>
        <v>0</v>
      </c>
      <c r="D35" s="28">
        <f t="shared" si="2"/>
        <v>4000</v>
      </c>
      <c r="E35" s="28">
        <f t="shared" si="2"/>
        <v>4627.99</v>
      </c>
      <c r="F35" s="69">
        <f t="shared" si="0"/>
      </c>
      <c r="G35" s="69">
        <f t="shared" si="1"/>
        <v>115.69975</v>
      </c>
    </row>
    <row r="36" spans="1:7" ht="47.25">
      <c r="A36" s="29">
        <v>31010000</v>
      </c>
      <c r="B36" s="71" t="s">
        <v>172</v>
      </c>
      <c r="C36" s="28">
        <f>SUM(C37)</f>
        <v>0</v>
      </c>
      <c r="D36" s="28">
        <f>D37</f>
        <v>4000</v>
      </c>
      <c r="E36" s="28">
        <f t="shared" si="2"/>
        <v>4627.99</v>
      </c>
      <c r="F36" s="69">
        <f t="shared" si="0"/>
      </c>
      <c r="G36" s="69">
        <f t="shared" si="1"/>
        <v>115.69975</v>
      </c>
    </row>
    <row r="37" spans="1:7" ht="33.75" customHeight="1">
      <c r="A37" s="29">
        <v>31010200</v>
      </c>
      <c r="B37" s="32" t="s">
        <v>173</v>
      </c>
      <c r="C37" s="28">
        <v>0</v>
      </c>
      <c r="D37" s="28">
        <v>4000</v>
      </c>
      <c r="E37" s="28">
        <v>4627.99</v>
      </c>
      <c r="F37" s="69">
        <f t="shared" si="0"/>
      </c>
      <c r="G37" s="69">
        <f t="shared" si="1"/>
        <v>115.69975</v>
      </c>
    </row>
    <row r="38" spans="1:8" s="70" customFormat="1" ht="18.75">
      <c r="A38" s="40"/>
      <c r="B38" s="33" t="s">
        <v>157</v>
      </c>
      <c r="C38" s="34">
        <f>C34+C25+C16</f>
        <v>23428391</v>
      </c>
      <c r="D38" s="34">
        <f>D34+D25+D16</f>
        <v>26757467</v>
      </c>
      <c r="E38" s="34">
        <f>E34+E25+E16</f>
        <v>29449029.99</v>
      </c>
      <c r="F38" s="69">
        <f t="shared" si="0"/>
        <v>125.6980472538639</v>
      </c>
      <c r="G38" s="69">
        <f t="shared" si="1"/>
        <v>110.0591098178314</v>
      </c>
      <c r="H38" s="56"/>
    </row>
    <row r="39" spans="1:8" s="70" customFormat="1" ht="18.75">
      <c r="A39" s="24">
        <v>40000000</v>
      </c>
      <c r="B39" s="33" t="s">
        <v>158</v>
      </c>
      <c r="C39" s="34">
        <f>SUM(C40)</f>
        <v>152444962</v>
      </c>
      <c r="D39" s="34">
        <f>SUM(D40)</f>
        <v>161260510</v>
      </c>
      <c r="E39" s="34">
        <f>SUM(E40)</f>
        <v>158775238</v>
      </c>
      <c r="F39" s="69">
        <f t="shared" si="0"/>
        <v>104.15249931316195</v>
      </c>
      <c r="G39" s="69">
        <f t="shared" si="1"/>
        <v>98.45884649626868</v>
      </c>
      <c r="H39" s="56"/>
    </row>
    <row r="40" spans="1:7" ht="18.75">
      <c r="A40" s="24">
        <v>41000000</v>
      </c>
      <c r="B40" s="72" t="s">
        <v>215</v>
      </c>
      <c r="C40" s="28">
        <f>SUM(C41,C43,C46)</f>
        <v>152444962</v>
      </c>
      <c r="D40" s="28">
        <f>SUM(D41,D43,D46)</f>
        <v>161260510</v>
      </c>
      <c r="E40" s="28">
        <f>SUM(E41,E43,E46)</f>
        <v>158775238</v>
      </c>
      <c r="F40" s="69">
        <f t="shared" si="0"/>
        <v>104.15249931316195</v>
      </c>
      <c r="G40" s="69">
        <f t="shared" si="1"/>
        <v>98.45884649626868</v>
      </c>
    </row>
    <row r="41" spans="1:7" ht="18.75">
      <c r="A41" s="29">
        <v>41010000</v>
      </c>
      <c r="B41" s="71" t="s">
        <v>216</v>
      </c>
      <c r="C41" s="28">
        <f>SUM(C42)</f>
        <v>3939686</v>
      </c>
      <c r="D41" s="28">
        <f>SUM(D42)</f>
        <v>3577296</v>
      </c>
      <c r="E41" s="28">
        <f>SUM(E42)</f>
        <v>2946711</v>
      </c>
      <c r="F41" s="69">
        <f t="shared" si="0"/>
        <v>74.79558015537279</v>
      </c>
      <c r="G41" s="69">
        <f t="shared" si="1"/>
        <v>82.372579736203</v>
      </c>
    </row>
    <row r="42" spans="1:7" ht="31.5">
      <c r="A42" s="29">
        <v>41010600</v>
      </c>
      <c r="B42" s="32" t="s">
        <v>174</v>
      </c>
      <c r="C42" s="28">
        <v>3939686</v>
      </c>
      <c r="D42" s="28">
        <v>3577296</v>
      </c>
      <c r="E42" s="28">
        <v>2946711</v>
      </c>
      <c r="F42" s="69">
        <f t="shared" si="0"/>
        <v>74.79558015537279</v>
      </c>
      <c r="G42" s="69">
        <f t="shared" si="1"/>
        <v>82.372579736203</v>
      </c>
    </row>
    <row r="43" spans="1:8" s="70" customFormat="1" ht="18.75">
      <c r="A43" s="29">
        <v>41020000</v>
      </c>
      <c r="B43" s="71" t="s">
        <v>217</v>
      </c>
      <c r="C43" s="28">
        <f>SUM(C44:C44)</f>
        <v>80300100</v>
      </c>
      <c r="D43" s="28">
        <f>SUM(D44:D45)</f>
        <v>91950700</v>
      </c>
      <c r="E43" s="28">
        <f>SUM(E44:E45)</f>
        <v>91950700</v>
      </c>
      <c r="F43" s="69">
        <f t="shared" si="0"/>
        <v>114.50882377481473</v>
      </c>
      <c r="G43" s="69">
        <f t="shared" si="1"/>
        <v>100</v>
      </c>
      <c r="H43" s="56"/>
    </row>
    <row r="44" spans="1:8" s="70" customFormat="1" ht="18.75">
      <c r="A44" s="29">
        <v>41020100</v>
      </c>
      <c r="B44" s="32" t="s">
        <v>175</v>
      </c>
      <c r="C44" s="28">
        <v>80300100</v>
      </c>
      <c r="D44" s="28">
        <v>78336300</v>
      </c>
      <c r="E44" s="28">
        <v>78336300</v>
      </c>
      <c r="F44" s="69">
        <f t="shared" si="0"/>
        <v>97.55442396709344</v>
      </c>
      <c r="G44" s="69">
        <f t="shared" si="1"/>
        <v>100</v>
      </c>
      <c r="H44" s="56"/>
    </row>
    <row r="45" spans="1:8" s="70" customFormat="1" ht="18.75">
      <c r="A45" s="29">
        <v>41020600</v>
      </c>
      <c r="B45" s="32" t="s">
        <v>231</v>
      </c>
      <c r="C45" s="28">
        <v>0</v>
      </c>
      <c r="D45" s="28">
        <v>13614400</v>
      </c>
      <c r="E45" s="28">
        <v>13614400</v>
      </c>
      <c r="F45" s="69">
        <f t="shared" si="0"/>
      </c>
      <c r="G45" s="69">
        <f t="shared" si="1"/>
        <v>100</v>
      </c>
      <c r="H45" s="56"/>
    </row>
    <row r="46" spans="1:8" s="75" customFormat="1" ht="19.5">
      <c r="A46" s="29">
        <v>41030000</v>
      </c>
      <c r="B46" s="71" t="s">
        <v>218</v>
      </c>
      <c r="C46" s="28">
        <f>SUM(C47:C53)</f>
        <v>68205176</v>
      </c>
      <c r="D46" s="28">
        <f>SUM(D47:D54)</f>
        <v>65732514</v>
      </c>
      <c r="E46" s="28">
        <f>SUM(E47:E54)</f>
        <v>63877827</v>
      </c>
      <c r="F46" s="69">
        <f t="shared" si="0"/>
        <v>93.65539500990366</v>
      </c>
      <c r="G46" s="69">
        <f t="shared" si="1"/>
        <v>97.17843288330641</v>
      </c>
      <c r="H46" s="74"/>
    </row>
    <row r="47" spans="1:7" ht="34.5" customHeight="1">
      <c r="A47" s="29">
        <v>41030600</v>
      </c>
      <c r="B47" s="76" t="s">
        <v>196</v>
      </c>
      <c r="C47" s="28">
        <v>52503000</v>
      </c>
      <c r="D47" s="28">
        <v>46710000</v>
      </c>
      <c r="E47" s="28">
        <v>46412867</v>
      </c>
      <c r="F47" s="69">
        <f t="shared" si="0"/>
        <v>88.40040950040951</v>
      </c>
      <c r="G47" s="69">
        <f t="shared" si="1"/>
        <v>99.36387711410832</v>
      </c>
    </row>
    <row r="48" spans="1:7" ht="38.25">
      <c r="A48" s="29">
        <v>41030800</v>
      </c>
      <c r="B48" s="76" t="s">
        <v>197</v>
      </c>
      <c r="C48" s="28">
        <v>10630800</v>
      </c>
      <c r="D48" s="28">
        <v>9872700</v>
      </c>
      <c r="E48" s="28">
        <v>8889043</v>
      </c>
      <c r="F48" s="69">
        <f t="shared" si="0"/>
        <v>83.61593671219475</v>
      </c>
      <c r="G48" s="69">
        <f t="shared" si="1"/>
        <v>90.03659586536611</v>
      </c>
    </row>
    <row r="49" spans="1:7" ht="76.5">
      <c r="A49" s="29">
        <v>41030900</v>
      </c>
      <c r="B49" s="76" t="s">
        <v>198</v>
      </c>
      <c r="C49" s="28">
        <v>1067900</v>
      </c>
      <c r="D49" s="28">
        <v>1025900</v>
      </c>
      <c r="E49" s="28">
        <v>983811</v>
      </c>
      <c r="F49" s="69">
        <f t="shared" si="0"/>
        <v>92.12576083902987</v>
      </c>
      <c r="G49" s="69">
        <f t="shared" si="1"/>
        <v>95.89735841699971</v>
      </c>
    </row>
    <row r="50" spans="1:7" ht="36.75" customHeight="1">
      <c r="A50" s="29">
        <v>41031000</v>
      </c>
      <c r="B50" s="76" t="s">
        <v>199</v>
      </c>
      <c r="C50" s="36">
        <v>1934400</v>
      </c>
      <c r="D50" s="36">
        <v>1550600</v>
      </c>
      <c r="E50" s="36">
        <v>1529251</v>
      </c>
      <c r="F50" s="69">
        <f t="shared" si="0"/>
        <v>79.05557278742764</v>
      </c>
      <c r="G50" s="69">
        <f t="shared" si="1"/>
        <v>98.62317812459693</v>
      </c>
    </row>
    <row r="51" spans="1:7" ht="36.75" customHeight="1">
      <c r="A51" s="29">
        <v>41034500</v>
      </c>
      <c r="B51" s="129" t="s">
        <v>236</v>
      </c>
      <c r="C51" s="36">
        <v>0</v>
      </c>
      <c r="D51" s="36">
        <v>2742491</v>
      </c>
      <c r="E51" s="36">
        <v>2458252</v>
      </c>
      <c r="F51" s="69">
        <f t="shared" si="0"/>
      </c>
      <c r="G51" s="69">
        <f t="shared" si="1"/>
        <v>89.63573627041986</v>
      </c>
    </row>
    <row r="52" spans="1:7" ht="18.75">
      <c r="A52" s="29">
        <v>41035000</v>
      </c>
      <c r="B52" s="50" t="s">
        <v>159</v>
      </c>
      <c r="C52" s="28">
        <v>1489876</v>
      </c>
      <c r="D52" s="28">
        <v>3149123</v>
      </c>
      <c r="E52" s="28">
        <v>2944751</v>
      </c>
      <c r="F52" s="69">
        <f t="shared" si="0"/>
        <v>197.6507440887698</v>
      </c>
      <c r="G52" s="69">
        <f t="shared" si="1"/>
        <v>93.5101931553642</v>
      </c>
    </row>
    <row r="53" spans="1:7" ht="38.25">
      <c r="A53" s="29">
        <v>41035800</v>
      </c>
      <c r="B53" s="76" t="s">
        <v>200</v>
      </c>
      <c r="C53" s="28">
        <v>579200</v>
      </c>
      <c r="D53" s="28">
        <v>579200</v>
      </c>
      <c r="E53" s="28">
        <v>578177</v>
      </c>
      <c r="F53" s="69">
        <f t="shared" si="0"/>
        <v>99.8233770718232</v>
      </c>
      <c r="G53" s="69">
        <f t="shared" si="1"/>
        <v>99.8233770718232</v>
      </c>
    </row>
    <row r="54" spans="1:7" ht="36" customHeight="1">
      <c r="A54" s="29">
        <v>41037000</v>
      </c>
      <c r="B54" s="126" t="s">
        <v>234</v>
      </c>
      <c r="C54" s="28">
        <v>0</v>
      </c>
      <c r="D54" s="28">
        <v>102500</v>
      </c>
      <c r="E54" s="28">
        <v>81675</v>
      </c>
      <c r="F54" s="69">
        <f t="shared" si="0"/>
      </c>
      <c r="G54" s="69">
        <f t="shared" si="1"/>
        <v>79.6829268292683</v>
      </c>
    </row>
    <row r="55" spans="1:13" s="39" customFormat="1" ht="19.5" thickBot="1">
      <c r="A55" s="24"/>
      <c r="B55" s="33" t="s">
        <v>160</v>
      </c>
      <c r="C55" s="34">
        <f>SUM(C39,C38)</f>
        <v>175873353</v>
      </c>
      <c r="D55" s="34">
        <f>SUM(D39,D38)</f>
        <v>188017977</v>
      </c>
      <c r="E55" s="34">
        <f>SUM(E39,E38)</f>
        <v>188224267.99</v>
      </c>
      <c r="F55" s="69">
        <f t="shared" si="0"/>
        <v>107.02261870790626</v>
      </c>
      <c r="G55" s="69">
        <f t="shared" si="1"/>
        <v>100.10971875843553</v>
      </c>
      <c r="H55" s="37"/>
      <c r="I55" s="38"/>
      <c r="J55" s="38"/>
      <c r="K55" s="38"/>
      <c r="L55" s="38"/>
      <c r="M55" s="38"/>
    </row>
    <row r="56" spans="1:8" s="68" customFormat="1" ht="20.25">
      <c r="A56" s="64"/>
      <c r="B56" s="65" t="s">
        <v>1</v>
      </c>
      <c r="C56" s="66"/>
      <c r="D56" s="66"/>
      <c r="E56" s="77"/>
      <c r="F56" s="69">
        <f t="shared" si="0"/>
      </c>
      <c r="G56" s="69">
        <f t="shared" si="1"/>
      </c>
      <c r="H56" s="67"/>
    </row>
    <row r="57" spans="1:13" s="70" customFormat="1" ht="18.75">
      <c r="A57" s="40">
        <v>20000000</v>
      </c>
      <c r="B57" s="33" t="s">
        <v>153</v>
      </c>
      <c r="C57" s="34">
        <f>SUM(C59,C58)</f>
        <v>3166856</v>
      </c>
      <c r="D57" s="34">
        <f>SUM(D59,D58)</f>
        <v>3166856</v>
      </c>
      <c r="E57" s="34">
        <f>SUM(E59,E58)</f>
        <v>3656520.45</v>
      </c>
      <c r="F57" s="69">
        <f t="shared" si="0"/>
        <v>115.46216342012394</v>
      </c>
      <c r="G57" s="69">
        <f t="shared" si="1"/>
        <v>115.46216342012394</v>
      </c>
      <c r="H57" s="37"/>
      <c r="I57" s="38"/>
      <c r="J57" s="38"/>
      <c r="K57" s="38"/>
      <c r="L57" s="38"/>
      <c r="M57" s="38"/>
    </row>
    <row r="58" spans="1:13" s="70" customFormat="1" ht="19.5" customHeight="1">
      <c r="A58" s="40">
        <v>21110000</v>
      </c>
      <c r="B58" s="33" t="s">
        <v>219</v>
      </c>
      <c r="C58" s="34">
        <v>160</v>
      </c>
      <c r="D58" s="34">
        <v>160</v>
      </c>
      <c r="E58" s="34">
        <v>204.45</v>
      </c>
      <c r="F58" s="69">
        <f t="shared" si="0"/>
        <v>127.78125</v>
      </c>
      <c r="G58" s="69">
        <f t="shared" si="1"/>
        <v>127.78125</v>
      </c>
      <c r="H58" s="37"/>
      <c r="I58" s="38"/>
      <c r="J58" s="38"/>
      <c r="K58" s="38"/>
      <c r="L58" s="38"/>
      <c r="M58" s="38"/>
    </row>
    <row r="59" spans="1:8" s="70" customFormat="1" ht="18.75">
      <c r="A59" s="40">
        <v>25000000</v>
      </c>
      <c r="B59" s="33" t="s">
        <v>161</v>
      </c>
      <c r="C59" s="34">
        <f>SUM(C60:C61)</f>
        <v>3166696</v>
      </c>
      <c r="D59" s="34">
        <f>SUM(D60:D61)</f>
        <v>3166696</v>
      </c>
      <c r="E59" s="34">
        <f>SUM(E60:E61)</f>
        <v>3656316</v>
      </c>
      <c r="F59" s="69">
        <f t="shared" si="0"/>
        <v>115.46154098783086</v>
      </c>
      <c r="G59" s="69">
        <f t="shared" si="1"/>
        <v>115.46154098783086</v>
      </c>
      <c r="H59" s="56"/>
    </row>
    <row r="60" spans="1:7" ht="18.75">
      <c r="A60" s="41">
        <v>25010000</v>
      </c>
      <c r="B60" s="78" t="s">
        <v>176</v>
      </c>
      <c r="C60" s="28">
        <v>1958600</v>
      </c>
      <c r="D60" s="28">
        <v>1958600</v>
      </c>
      <c r="E60" s="28">
        <v>1760478</v>
      </c>
      <c r="F60" s="69">
        <f t="shared" si="0"/>
        <v>89.88450934340855</v>
      </c>
      <c r="G60" s="69">
        <f t="shared" si="1"/>
        <v>89.88450934340855</v>
      </c>
    </row>
    <row r="61" spans="1:7" ht="18.75">
      <c r="A61" s="41">
        <v>25020000</v>
      </c>
      <c r="B61" s="78" t="s">
        <v>220</v>
      </c>
      <c r="C61" s="28">
        <v>1208096</v>
      </c>
      <c r="D61" s="28">
        <v>1208096</v>
      </c>
      <c r="E61" s="28">
        <v>1895838</v>
      </c>
      <c r="F61" s="69">
        <f t="shared" si="0"/>
        <v>156.92776070775832</v>
      </c>
      <c r="G61" s="69">
        <f t="shared" si="1"/>
        <v>156.92776070775832</v>
      </c>
    </row>
    <row r="62" spans="1:8" s="70" customFormat="1" ht="18.75">
      <c r="A62" s="24">
        <v>40000000</v>
      </c>
      <c r="B62" s="33" t="s">
        <v>158</v>
      </c>
      <c r="C62" s="34">
        <f>C63</f>
        <v>1110200</v>
      </c>
      <c r="D62" s="34">
        <f>D63</f>
        <v>5119280</v>
      </c>
      <c r="E62" s="34">
        <f>E63</f>
        <v>3326761</v>
      </c>
      <c r="F62" s="69" t="s">
        <v>186</v>
      </c>
      <c r="G62" s="69">
        <f t="shared" si="1"/>
        <v>64.98493928833742</v>
      </c>
      <c r="H62" s="56"/>
    </row>
    <row r="63" spans="1:8" s="75" customFormat="1" ht="19.5">
      <c r="A63" s="29">
        <v>41030000</v>
      </c>
      <c r="B63" s="71" t="s">
        <v>218</v>
      </c>
      <c r="C63" s="28">
        <f>SUM(C64:C65)</f>
        <v>1110200</v>
      </c>
      <c r="D63" s="28">
        <f>SUM(D64:D66)</f>
        <v>5119280</v>
      </c>
      <c r="E63" s="28">
        <f>SUM(E64:E66)</f>
        <v>3326761</v>
      </c>
      <c r="F63" s="69" t="s">
        <v>186</v>
      </c>
      <c r="G63" s="69">
        <f t="shared" si="1"/>
        <v>64.98493928833742</v>
      </c>
      <c r="H63" s="74"/>
    </row>
    <row r="64" spans="1:7" ht="31.5">
      <c r="A64" s="29">
        <v>41034400</v>
      </c>
      <c r="B64" s="79" t="s">
        <v>188</v>
      </c>
      <c r="C64" s="28">
        <v>1110200</v>
      </c>
      <c r="D64" s="28">
        <v>1534700</v>
      </c>
      <c r="E64" s="28">
        <v>505641</v>
      </c>
      <c r="F64" s="69">
        <f t="shared" si="0"/>
        <v>45.54503693028283</v>
      </c>
      <c r="G64" s="69">
        <f t="shared" si="1"/>
        <v>32.94722095523555</v>
      </c>
    </row>
    <row r="65" spans="1:7" ht="18.75">
      <c r="A65" s="29">
        <v>41035000</v>
      </c>
      <c r="B65" s="31" t="s">
        <v>159</v>
      </c>
      <c r="C65" s="28">
        <v>0</v>
      </c>
      <c r="D65" s="28">
        <v>1244877</v>
      </c>
      <c r="E65" s="28">
        <v>481417</v>
      </c>
      <c r="F65" s="69">
        <f t="shared" si="0"/>
      </c>
      <c r="G65" s="69">
        <f t="shared" si="1"/>
        <v>38.671852721192536</v>
      </c>
    </row>
    <row r="66" spans="1:7" ht="47.25">
      <c r="A66" s="29">
        <v>41036600</v>
      </c>
      <c r="B66" s="140" t="s">
        <v>244</v>
      </c>
      <c r="C66" s="28"/>
      <c r="D66" s="28">
        <v>2339703</v>
      </c>
      <c r="E66" s="28">
        <v>2339703</v>
      </c>
      <c r="F66" s="69"/>
      <c r="G66" s="69">
        <f t="shared" si="1"/>
        <v>100</v>
      </c>
    </row>
    <row r="67" spans="1:8" s="70" customFormat="1" ht="18.75">
      <c r="A67" s="24"/>
      <c r="B67" s="33" t="s">
        <v>162</v>
      </c>
      <c r="C67" s="34">
        <f>C57+C62</f>
        <v>4277056</v>
      </c>
      <c r="D67" s="34">
        <f>D57+D62</f>
        <v>8286136</v>
      </c>
      <c r="E67" s="34">
        <f>E57+E62</f>
        <v>6983281.45</v>
      </c>
      <c r="F67" s="69">
        <f t="shared" si="0"/>
        <v>163.27308901262924</v>
      </c>
      <c r="G67" s="69">
        <f t="shared" si="1"/>
        <v>84.27669362414521</v>
      </c>
      <c r="H67" s="56"/>
    </row>
    <row r="68" spans="1:8" s="70" customFormat="1" ht="18.75">
      <c r="A68" s="24"/>
      <c r="B68" s="40" t="s">
        <v>163</v>
      </c>
      <c r="C68" s="34">
        <f>SUM(C67,C55)</f>
        <v>180150409</v>
      </c>
      <c r="D68" s="34">
        <f>SUM(D67,D55)</f>
        <v>196304113</v>
      </c>
      <c r="E68" s="34">
        <f>SUM(E67,E55)</f>
        <v>195207549.44</v>
      </c>
      <c r="F68" s="69">
        <f t="shared" si="0"/>
        <v>108.35809395248168</v>
      </c>
      <c r="G68" s="69">
        <f t="shared" si="1"/>
        <v>99.4413955249119</v>
      </c>
      <c r="H68" s="56"/>
    </row>
    <row r="69" spans="1:2" ht="18.75">
      <c r="A69" s="51"/>
      <c r="B69" s="80"/>
    </row>
    <row r="70" spans="1:2" ht="18.75">
      <c r="A70" s="51"/>
      <c r="B70" s="80"/>
    </row>
    <row r="71" spans="1:2" ht="18.75">
      <c r="A71" s="51"/>
      <c r="B71" s="80"/>
    </row>
    <row r="72" ht="18.75">
      <c r="A72" s="51"/>
    </row>
    <row r="73" ht="18.75">
      <c r="A73" s="51"/>
    </row>
    <row r="74" ht="18.75">
      <c r="A74" s="51"/>
    </row>
    <row r="75" ht="18.75">
      <c r="A75" s="51"/>
    </row>
    <row r="76" ht="18.75">
      <c r="A76" s="51"/>
    </row>
    <row r="77" ht="18.75">
      <c r="A77" s="51"/>
    </row>
    <row r="78" ht="18.75">
      <c r="A78" s="51"/>
    </row>
    <row r="79" ht="18.75">
      <c r="A79" s="51"/>
    </row>
    <row r="80" ht="18.75">
      <c r="A80" s="51"/>
    </row>
    <row r="81" ht="18.75">
      <c r="A81" s="51"/>
    </row>
    <row r="82" ht="18.75">
      <c r="A82" s="51"/>
    </row>
    <row r="83" ht="18.75">
      <c r="A83" s="51"/>
    </row>
    <row r="84" ht="18.75">
      <c r="A84" s="51"/>
    </row>
    <row r="85" ht="18.75">
      <c r="A85" s="51"/>
    </row>
    <row r="86" ht="18.75">
      <c r="A86" s="51"/>
    </row>
    <row r="87" ht="18.75">
      <c r="A87" s="51"/>
    </row>
    <row r="88" ht="18.75">
      <c r="A88" s="51"/>
    </row>
    <row r="89" ht="18.75">
      <c r="A89" s="51"/>
    </row>
    <row r="90" ht="18.75">
      <c r="A90" s="51"/>
    </row>
    <row r="91" ht="18.75">
      <c r="A91" s="51"/>
    </row>
    <row r="92" ht="18.75">
      <c r="A92" s="51"/>
    </row>
    <row r="93" ht="18.75">
      <c r="A93" s="51"/>
    </row>
    <row r="94" ht="18.75">
      <c r="A94" s="51"/>
    </row>
    <row r="95" ht="18.75">
      <c r="A95" s="51"/>
    </row>
    <row r="96" ht="18.75">
      <c r="A96" s="51"/>
    </row>
    <row r="97" ht="18.75">
      <c r="A97" s="51"/>
    </row>
    <row r="98" ht="18.75">
      <c r="A98" s="51"/>
    </row>
    <row r="99" ht="18.75">
      <c r="A99" s="51"/>
    </row>
    <row r="100" ht="18.75">
      <c r="A100" s="51"/>
    </row>
    <row r="101" ht="18.75">
      <c r="A101" s="51"/>
    </row>
    <row r="102" ht="18.75">
      <c r="A102" s="51"/>
    </row>
    <row r="103" ht="18.75">
      <c r="A103" s="51"/>
    </row>
    <row r="104" ht="18.75">
      <c r="A104" s="51"/>
    </row>
    <row r="105" ht="18.75">
      <c r="A105" s="51"/>
    </row>
    <row r="106" ht="18.75">
      <c r="A106" s="51"/>
    </row>
    <row r="107" ht="18.75">
      <c r="A107" s="51"/>
    </row>
    <row r="108" ht="18.75">
      <c r="A108" s="51"/>
    </row>
    <row r="109" ht="18.75">
      <c r="A109" s="51"/>
    </row>
    <row r="110" ht="18.75">
      <c r="A110" s="51"/>
    </row>
    <row r="111" ht="18.75">
      <c r="A111" s="51"/>
    </row>
    <row r="112" ht="18.75">
      <c r="A112" s="51"/>
    </row>
    <row r="113" ht="18.75">
      <c r="A113" s="51"/>
    </row>
    <row r="114" ht="18.75">
      <c r="A114" s="51"/>
    </row>
    <row r="115" ht="18.75">
      <c r="A115" s="51"/>
    </row>
    <row r="116" ht="18.75">
      <c r="A116" s="51"/>
    </row>
    <row r="117" ht="18.75">
      <c r="A117" s="51"/>
    </row>
    <row r="118" ht="18.75">
      <c r="A118" s="51"/>
    </row>
    <row r="119" ht="18.75">
      <c r="A119" s="51"/>
    </row>
    <row r="120" ht="18.75">
      <c r="A120" s="51"/>
    </row>
    <row r="121" ht="18.75">
      <c r="A121" s="51"/>
    </row>
    <row r="122" ht="18.75">
      <c r="A122" s="51"/>
    </row>
    <row r="123" ht="18.75">
      <c r="A123" s="51"/>
    </row>
    <row r="124" ht="18.75">
      <c r="A124" s="51"/>
    </row>
    <row r="125" ht="18.75">
      <c r="A125" s="51"/>
    </row>
    <row r="126" ht="18.75">
      <c r="A126" s="51"/>
    </row>
    <row r="127" ht="18.75">
      <c r="A127" s="51"/>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8" max="6" man="1"/>
  </rowBreaks>
</worksheet>
</file>

<file path=xl/worksheets/sheet2.xml><?xml version="1.0" encoding="utf-8"?>
<worksheet xmlns="http://schemas.openxmlformats.org/spreadsheetml/2006/main" xmlns:r="http://schemas.openxmlformats.org/officeDocument/2006/relationships">
  <dimension ref="A1:IO146"/>
  <sheetViews>
    <sheetView tabSelected="1" view="pageBreakPreview" zoomScale="50" zoomScaleNormal="50" zoomScaleSheetLayoutView="50" zoomScalePageLayoutView="0" workbookViewId="0" topLeftCell="A1">
      <pane ySplit="1" topLeftCell="A112" activePane="bottomLeft" state="frozen"/>
      <selection pane="topLeft" activeCell="A1" sqref="A1"/>
      <selection pane="bottomLeft" activeCell="E130" sqref="D130:E130"/>
    </sheetView>
  </sheetViews>
  <sheetFormatPr defaultColWidth="9.00390625" defaultRowHeight="12.75"/>
  <cols>
    <col min="1" max="1" width="12.375" style="2" customWidth="1"/>
    <col min="2" max="2" width="172.25390625" style="4" customWidth="1"/>
    <col min="3" max="3" width="19.375" style="1" customWidth="1"/>
    <col min="4" max="5" width="19.00390625" style="1" customWidth="1"/>
    <col min="6" max="6" width="16.625" style="1" customWidth="1"/>
    <col min="7" max="7" width="18.75390625" style="1" customWidth="1"/>
    <col min="8" max="8" width="5.25390625" style="13" customWidth="1"/>
    <col min="9" max="9" width="13.25390625" style="9" bestFit="1" customWidth="1"/>
    <col min="10" max="10" width="15.375" style="9" customWidth="1"/>
    <col min="11" max="249" width="9.125" style="9" customWidth="1"/>
    <col min="250" max="16384" width="9.125" style="1" customWidth="1"/>
  </cols>
  <sheetData>
    <row r="1" spans="1:249" s="5" customFormat="1" ht="18.75">
      <c r="A1" s="21">
        <v>1</v>
      </c>
      <c r="B1" s="20">
        <v>2</v>
      </c>
      <c r="C1" s="21">
        <v>3</v>
      </c>
      <c r="D1" s="20">
        <v>4</v>
      </c>
      <c r="E1" s="21">
        <v>5</v>
      </c>
      <c r="F1" s="21">
        <v>6</v>
      </c>
      <c r="G1" s="21">
        <v>7</v>
      </c>
      <c r="H1" s="1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s="46" customFormat="1" ht="21.75" customHeight="1">
      <c r="A2" s="143" t="s">
        <v>2</v>
      </c>
      <c r="B2" s="144"/>
      <c r="C2" s="144"/>
      <c r="D2" s="144"/>
      <c r="E2" s="144"/>
      <c r="F2" s="144"/>
      <c r="G2" s="145"/>
      <c r="H2" s="44"/>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row>
    <row r="3" spans="1:249" s="48" customFormat="1" ht="22.5" customHeight="1">
      <c r="A3" s="146" t="s">
        <v>0</v>
      </c>
      <c r="B3" s="147"/>
      <c r="C3" s="147"/>
      <c r="D3" s="147"/>
      <c r="E3" s="147"/>
      <c r="F3" s="147"/>
      <c r="G3" s="148"/>
      <c r="H3" s="44"/>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row>
    <row r="4" spans="1:249" s="6" customFormat="1" ht="27" customHeight="1">
      <c r="A4" s="81" t="s">
        <v>3</v>
      </c>
      <c r="B4" s="100" t="s">
        <v>4</v>
      </c>
      <c r="C4" s="113">
        <v>1204520</v>
      </c>
      <c r="D4" s="114">
        <v>1253430.57</v>
      </c>
      <c r="E4" s="114">
        <v>1055983.85</v>
      </c>
      <c r="F4" s="115">
        <f>SUM(E4/C4*100)</f>
        <v>87.66843638959918</v>
      </c>
      <c r="G4" s="115">
        <f>SUM(E4/D4*100)</f>
        <v>84.24749445834883</v>
      </c>
      <c r="H4" s="1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pans="1:249" s="6" customFormat="1" ht="22.5" customHeight="1">
      <c r="A5" s="82" t="s">
        <v>5</v>
      </c>
      <c r="B5" s="101" t="s">
        <v>6</v>
      </c>
      <c r="C5" s="92">
        <f>SUM(C6:C12)</f>
        <v>57226293</v>
      </c>
      <c r="D5" s="92">
        <f>SUM(D6:D12)</f>
        <v>69153693.56</v>
      </c>
      <c r="E5" s="92">
        <f>SUM(E6:E12)</f>
        <v>66216475.660000004</v>
      </c>
      <c r="F5" s="91">
        <f aca="true" t="shared" si="0" ref="F5:F56">SUM(E5/C5*100)</f>
        <v>115.70988122540106</v>
      </c>
      <c r="G5" s="91">
        <f aca="true" t="shared" si="1" ref="G5:G66">SUM(E5/D5*100)</f>
        <v>95.75262325294082</v>
      </c>
      <c r="H5" s="1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pans="1:249" s="6" customFormat="1" ht="24.75" customHeight="1">
      <c r="A6" s="83" t="s">
        <v>7</v>
      </c>
      <c r="B6" s="130" t="s">
        <v>202</v>
      </c>
      <c r="C6" s="116">
        <v>54435773</v>
      </c>
      <c r="D6" s="93">
        <v>66180468.11</v>
      </c>
      <c r="E6" s="93">
        <v>63380268.95</v>
      </c>
      <c r="F6" s="94">
        <f t="shared" si="0"/>
        <v>116.4312830645392</v>
      </c>
      <c r="G6" s="94">
        <f t="shared" si="1"/>
        <v>95.76884352745024</v>
      </c>
      <c r="H6" s="13"/>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pans="1:249" s="6" customFormat="1" ht="25.5" customHeight="1">
      <c r="A7" s="83" t="s">
        <v>8</v>
      </c>
      <c r="B7" s="130" t="s">
        <v>203</v>
      </c>
      <c r="C7" s="116">
        <v>579200</v>
      </c>
      <c r="D7" s="93">
        <v>579200</v>
      </c>
      <c r="E7" s="93">
        <v>578176.72</v>
      </c>
      <c r="F7" s="94">
        <f aca="true" t="shared" si="2" ref="F7:F12">SUM(E7/C7*100)</f>
        <v>99.82332872928177</v>
      </c>
      <c r="G7" s="94">
        <f aca="true" t="shared" si="3" ref="G7:G12">SUM(E7/D7*100)</f>
        <v>99.82332872928177</v>
      </c>
      <c r="H7" s="1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249" s="6" customFormat="1" ht="25.5" customHeight="1">
      <c r="A8" s="83" t="s">
        <v>9</v>
      </c>
      <c r="B8" s="130" t="s">
        <v>10</v>
      </c>
      <c r="C8" s="116">
        <v>954500</v>
      </c>
      <c r="D8" s="93">
        <v>726500.96</v>
      </c>
      <c r="E8" s="93">
        <v>707439.22</v>
      </c>
      <c r="F8" s="94">
        <f t="shared" si="2"/>
        <v>74.11620953378733</v>
      </c>
      <c r="G8" s="94">
        <f t="shared" si="3"/>
        <v>97.37622645398845</v>
      </c>
      <c r="H8" s="13"/>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pans="1:249" s="6" customFormat="1" ht="25.5" customHeight="1">
      <c r="A9" s="83" t="s">
        <v>11</v>
      </c>
      <c r="B9" s="130" t="s">
        <v>204</v>
      </c>
      <c r="C9" s="116">
        <v>629220</v>
      </c>
      <c r="D9" s="93">
        <v>814119.28</v>
      </c>
      <c r="E9" s="93">
        <v>748839.7</v>
      </c>
      <c r="F9" s="94">
        <f t="shared" si="2"/>
        <v>119.01079113823462</v>
      </c>
      <c r="G9" s="94">
        <f t="shared" si="3"/>
        <v>91.98157056297696</v>
      </c>
      <c r="H9" s="13"/>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pans="1:249" s="6" customFormat="1" ht="25.5" customHeight="1">
      <c r="A10" s="83" t="s">
        <v>12</v>
      </c>
      <c r="B10" s="130" t="s">
        <v>205</v>
      </c>
      <c r="C10" s="116">
        <v>388380</v>
      </c>
      <c r="D10" s="93">
        <v>593459.67</v>
      </c>
      <c r="E10" s="93">
        <v>560281.79</v>
      </c>
      <c r="F10" s="94">
        <f t="shared" si="2"/>
        <v>144.2612364179412</v>
      </c>
      <c r="G10" s="94">
        <f t="shared" si="3"/>
        <v>94.40941285866991</v>
      </c>
      <c r="H10" s="1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pans="1:249" s="6" customFormat="1" ht="25.5" customHeight="1">
      <c r="A11" s="83" t="s">
        <v>13</v>
      </c>
      <c r="B11" s="130" t="s">
        <v>14</v>
      </c>
      <c r="C11" s="116">
        <v>204830</v>
      </c>
      <c r="D11" s="93">
        <v>223745.54</v>
      </c>
      <c r="E11" s="93">
        <v>205269.28</v>
      </c>
      <c r="F11" s="94">
        <f t="shared" si="2"/>
        <v>100.21446077234779</v>
      </c>
      <c r="G11" s="94">
        <f t="shared" si="3"/>
        <v>91.74228903065509</v>
      </c>
      <c r="H11" s="1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pans="1:249" s="6" customFormat="1" ht="30" customHeight="1">
      <c r="A12" s="83" t="s">
        <v>15</v>
      </c>
      <c r="B12" s="130" t="s">
        <v>206</v>
      </c>
      <c r="C12" s="116">
        <v>34390</v>
      </c>
      <c r="D12" s="93">
        <v>36200</v>
      </c>
      <c r="E12" s="93">
        <v>36200</v>
      </c>
      <c r="F12" s="94">
        <f t="shared" si="2"/>
        <v>105.26315789473684</v>
      </c>
      <c r="G12" s="94">
        <f t="shared" si="3"/>
        <v>100</v>
      </c>
      <c r="H12" s="1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pans="1:249" s="6" customFormat="1" ht="27.75" customHeight="1">
      <c r="A13" s="82" t="s">
        <v>16</v>
      </c>
      <c r="B13" s="101" t="s">
        <v>17</v>
      </c>
      <c r="C13" s="92">
        <f>SUM(C14:C17)</f>
        <v>30414000</v>
      </c>
      <c r="D13" s="92">
        <f>SUM(D14:D17)</f>
        <v>38451237</v>
      </c>
      <c r="E13" s="92">
        <f>SUM(E14:E17)</f>
        <v>37682715.96</v>
      </c>
      <c r="F13" s="91">
        <f t="shared" si="0"/>
        <v>123.89924363779838</v>
      </c>
      <c r="G13" s="91">
        <f t="shared" si="1"/>
        <v>98.00130997085998</v>
      </c>
      <c r="H13" s="1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49" s="6" customFormat="1" ht="24" customHeight="1">
      <c r="A14" s="83" t="s">
        <v>18</v>
      </c>
      <c r="B14" s="102" t="s">
        <v>19</v>
      </c>
      <c r="C14" s="116">
        <v>20024687</v>
      </c>
      <c r="D14" s="93">
        <v>27365971</v>
      </c>
      <c r="E14" s="93">
        <v>26933348.53</v>
      </c>
      <c r="F14" s="94">
        <f t="shared" si="0"/>
        <v>134.50072168418913</v>
      </c>
      <c r="G14" s="94">
        <f t="shared" si="1"/>
        <v>98.41912252994788</v>
      </c>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pans="1:249" s="6" customFormat="1" ht="24" customHeight="1">
      <c r="A15" s="83" t="s">
        <v>201</v>
      </c>
      <c r="B15" s="130" t="s">
        <v>207</v>
      </c>
      <c r="C15" s="116">
        <v>9733713</v>
      </c>
      <c r="D15" s="93">
        <v>10429666</v>
      </c>
      <c r="E15" s="93">
        <v>10093769.99</v>
      </c>
      <c r="F15" s="94">
        <f t="shared" si="0"/>
        <v>103.69907136156573</v>
      </c>
      <c r="G15" s="94">
        <f t="shared" si="1"/>
        <v>96.77941738498626</v>
      </c>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row>
    <row r="16" spans="1:249" s="6" customFormat="1" ht="24" customHeight="1">
      <c r="A16" s="83" t="s">
        <v>20</v>
      </c>
      <c r="B16" s="102" t="s">
        <v>21</v>
      </c>
      <c r="C16" s="116">
        <v>25000</v>
      </c>
      <c r="D16" s="93">
        <v>25000</v>
      </c>
      <c r="E16" s="93">
        <v>25000</v>
      </c>
      <c r="F16" s="94">
        <f t="shared" si="0"/>
        <v>100</v>
      </c>
      <c r="G16" s="94">
        <f t="shared" si="1"/>
        <v>100</v>
      </c>
      <c r="H16" s="13"/>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pans="1:249" s="6" customFormat="1" ht="24" customHeight="1">
      <c r="A17" s="83" t="s">
        <v>22</v>
      </c>
      <c r="B17" s="102" t="s">
        <v>23</v>
      </c>
      <c r="C17" s="116">
        <v>630600</v>
      </c>
      <c r="D17" s="93">
        <v>630600</v>
      </c>
      <c r="E17" s="93">
        <v>630597.44</v>
      </c>
      <c r="F17" s="94">
        <f t="shared" si="0"/>
        <v>99.99959403742467</v>
      </c>
      <c r="G17" s="94">
        <f t="shared" si="1"/>
        <v>99.99959403742467</v>
      </c>
      <c r="H17" s="1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pans="1:249" s="6" customFormat="1" ht="27.75" customHeight="1">
      <c r="A18" s="82" t="s">
        <v>24</v>
      </c>
      <c r="B18" s="101" t="s">
        <v>25</v>
      </c>
      <c r="C18" s="92">
        <f>SUM(C19:C56)</f>
        <v>70909700</v>
      </c>
      <c r="D18" s="92">
        <f>SUM(D19:D56)</f>
        <v>63922493.529999994</v>
      </c>
      <c r="E18" s="92">
        <f>SUM(E19:E56)</f>
        <v>62500543.83000002</v>
      </c>
      <c r="F18" s="91">
        <f t="shared" si="0"/>
        <v>88.14103547187482</v>
      </c>
      <c r="G18" s="91">
        <f t="shared" si="1"/>
        <v>97.77550965008487</v>
      </c>
      <c r="H18" s="13"/>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pans="1:249" s="6" customFormat="1" ht="44.25" customHeight="1">
      <c r="A19" s="83" t="s">
        <v>26</v>
      </c>
      <c r="B19" s="105" t="s">
        <v>27</v>
      </c>
      <c r="C19" s="116">
        <v>5545000</v>
      </c>
      <c r="D19" s="93">
        <v>4540868.13</v>
      </c>
      <c r="E19" s="93">
        <v>4216414.86</v>
      </c>
      <c r="F19" s="94">
        <f t="shared" si="0"/>
        <v>76.03994337240758</v>
      </c>
      <c r="G19" s="94">
        <f t="shared" si="1"/>
        <v>92.85481849040175</v>
      </c>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pans="1:249" s="6" customFormat="1" ht="42" customHeight="1">
      <c r="A20" s="84" t="s">
        <v>28</v>
      </c>
      <c r="B20" s="106" t="s">
        <v>29</v>
      </c>
      <c r="C20" s="116">
        <v>578600</v>
      </c>
      <c r="D20" s="117">
        <v>490593.75</v>
      </c>
      <c r="E20" s="117">
        <v>490593.75</v>
      </c>
      <c r="F20" s="94">
        <f t="shared" si="0"/>
        <v>84.78979433114414</v>
      </c>
      <c r="G20" s="94">
        <f t="shared" si="1"/>
        <v>100</v>
      </c>
      <c r="H20" s="13"/>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pans="1:249" s="7" customFormat="1" ht="42" customHeight="1">
      <c r="A21" s="83" t="s">
        <v>30</v>
      </c>
      <c r="B21" s="107" t="s">
        <v>31</v>
      </c>
      <c r="C21" s="116">
        <v>100000</v>
      </c>
      <c r="D21" s="93">
        <v>36720</v>
      </c>
      <c r="E21" s="93">
        <v>36720</v>
      </c>
      <c r="F21" s="94">
        <f t="shared" si="0"/>
        <v>36.720000000000006</v>
      </c>
      <c r="G21" s="94">
        <v>0</v>
      </c>
      <c r="H21" s="13"/>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pans="1:249" s="7" customFormat="1" ht="195" customHeight="1">
      <c r="A22" s="83" t="s">
        <v>32</v>
      </c>
      <c r="B22" s="108" t="s">
        <v>33</v>
      </c>
      <c r="C22" s="118">
        <v>402000</v>
      </c>
      <c r="D22" s="93">
        <v>500000</v>
      </c>
      <c r="E22" s="93">
        <v>445324.33</v>
      </c>
      <c r="F22" s="94">
        <f t="shared" si="0"/>
        <v>110.77719651741293</v>
      </c>
      <c r="G22" s="94">
        <f t="shared" si="1"/>
        <v>89.064866</v>
      </c>
      <c r="H22" s="13"/>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row>
    <row r="23" spans="1:249" s="6" customFormat="1" ht="48" customHeight="1">
      <c r="A23" s="85" t="s">
        <v>34</v>
      </c>
      <c r="B23" s="109" t="s">
        <v>35</v>
      </c>
      <c r="C23" s="118">
        <v>4600</v>
      </c>
      <c r="D23" s="119">
        <v>3285.18</v>
      </c>
      <c r="E23" s="119">
        <v>3285.18</v>
      </c>
      <c r="F23" s="94">
        <f t="shared" si="0"/>
        <v>71.41695652173912</v>
      </c>
      <c r="G23" s="94">
        <f t="shared" si="1"/>
        <v>100</v>
      </c>
      <c r="H23" s="1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pans="1:249" s="6" customFormat="1" ht="26.25" customHeight="1">
      <c r="A24" s="84" t="s">
        <v>36</v>
      </c>
      <c r="B24" s="106" t="s">
        <v>37</v>
      </c>
      <c r="C24" s="116">
        <v>885000</v>
      </c>
      <c r="D24" s="117">
        <v>1035000</v>
      </c>
      <c r="E24" s="117">
        <v>1022451.23</v>
      </c>
      <c r="F24" s="94">
        <f t="shared" si="0"/>
        <v>115.53121242937854</v>
      </c>
      <c r="G24" s="94">
        <f t="shared" si="1"/>
        <v>98.78755845410629</v>
      </c>
      <c r="H24" s="13"/>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pans="1:249" s="6" customFormat="1" ht="38.25" customHeight="1">
      <c r="A25" s="83" t="s">
        <v>38</v>
      </c>
      <c r="B25" s="107" t="s">
        <v>39</v>
      </c>
      <c r="C25" s="116">
        <v>556600</v>
      </c>
      <c r="D25" s="93">
        <v>561815.17</v>
      </c>
      <c r="E25" s="93">
        <v>561815.17</v>
      </c>
      <c r="F25" s="94">
        <f t="shared" si="0"/>
        <v>100.9369690980956</v>
      </c>
      <c r="G25" s="94">
        <f t="shared" si="1"/>
        <v>100</v>
      </c>
      <c r="H25" s="1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pans="1:249" s="6" customFormat="1" ht="26.25" customHeight="1">
      <c r="A26" s="84" t="s">
        <v>40</v>
      </c>
      <c r="B26" s="106" t="s">
        <v>41</v>
      </c>
      <c r="C26" s="116">
        <v>20000</v>
      </c>
      <c r="D26" s="117">
        <v>11520.93</v>
      </c>
      <c r="E26" s="117">
        <v>9182.38</v>
      </c>
      <c r="F26" s="94">
        <f t="shared" si="0"/>
        <v>45.911899999999996</v>
      </c>
      <c r="G26" s="94">
        <f t="shared" si="1"/>
        <v>79.70172546834326</v>
      </c>
      <c r="H26" s="13"/>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row>
    <row r="27" spans="1:249" s="6" customFormat="1" ht="84.75" customHeight="1">
      <c r="A27" s="83" t="s">
        <v>42</v>
      </c>
      <c r="B27" s="108" t="s">
        <v>43</v>
      </c>
      <c r="C27" s="118">
        <v>703000</v>
      </c>
      <c r="D27" s="93">
        <v>778000</v>
      </c>
      <c r="E27" s="93">
        <v>754170.97</v>
      </c>
      <c r="F27" s="94">
        <f t="shared" si="0"/>
        <v>107.27894310099573</v>
      </c>
      <c r="G27" s="94">
        <f t="shared" si="1"/>
        <v>96.93714267352185</v>
      </c>
      <c r="H27" s="23">
        <v>3</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pans="1:249" s="6" customFormat="1" ht="66" customHeight="1">
      <c r="A28" s="83" t="s">
        <v>44</v>
      </c>
      <c r="B28" s="108" t="s">
        <v>45</v>
      </c>
      <c r="C28" s="118">
        <v>55700</v>
      </c>
      <c r="D28" s="93">
        <v>46027.75</v>
      </c>
      <c r="E28" s="93">
        <v>46027.75</v>
      </c>
      <c r="F28" s="94">
        <f t="shared" si="0"/>
        <v>82.6350987432675</v>
      </c>
      <c r="G28" s="94">
        <f t="shared" si="1"/>
        <v>100</v>
      </c>
      <c r="H28" s="13"/>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249" s="6" customFormat="1" ht="25.5" customHeight="1">
      <c r="A29" s="85" t="s">
        <v>46</v>
      </c>
      <c r="B29" s="110" t="s">
        <v>47</v>
      </c>
      <c r="C29" s="116">
        <v>345500</v>
      </c>
      <c r="D29" s="119">
        <v>345500</v>
      </c>
      <c r="E29" s="119">
        <v>345500</v>
      </c>
      <c r="F29" s="94">
        <f t="shared" si="0"/>
        <v>100</v>
      </c>
      <c r="G29" s="94">
        <f t="shared" si="1"/>
        <v>100</v>
      </c>
      <c r="H29" s="13"/>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pans="1:249" s="6" customFormat="1" ht="25.5" customHeight="1">
      <c r="A30" s="85" t="s">
        <v>48</v>
      </c>
      <c r="B30" s="110" t="s">
        <v>49</v>
      </c>
      <c r="C30" s="116">
        <v>240000</v>
      </c>
      <c r="D30" s="119">
        <v>231586.6</v>
      </c>
      <c r="E30" s="119">
        <v>230463.75</v>
      </c>
      <c r="F30" s="94">
        <f t="shared" si="0"/>
        <v>96.0265625</v>
      </c>
      <c r="G30" s="94">
        <f t="shared" si="1"/>
        <v>99.5151489766679</v>
      </c>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pans="1:249" s="6" customFormat="1" ht="25.5" customHeight="1">
      <c r="A31" s="85" t="s">
        <v>50</v>
      </c>
      <c r="B31" s="110" t="s">
        <v>51</v>
      </c>
      <c r="C31" s="116">
        <v>435000</v>
      </c>
      <c r="D31" s="119">
        <v>495000</v>
      </c>
      <c r="E31" s="119">
        <v>475770.05</v>
      </c>
      <c r="F31" s="94">
        <f t="shared" si="0"/>
        <v>109.37242528735631</v>
      </c>
      <c r="G31" s="94">
        <f t="shared" si="1"/>
        <v>96.11516161616161</v>
      </c>
      <c r="H31" s="1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pans="1:249" s="6" customFormat="1" ht="25.5" customHeight="1">
      <c r="A32" s="85" t="s">
        <v>52</v>
      </c>
      <c r="B32" s="110" t="s">
        <v>53</v>
      </c>
      <c r="C32" s="116">
        <v>67100</v>
      </c>
      <c r="D32" s="119">
        <v>48536.46</v>
      </c>
      <c r="E32" s="119">
        <v>48536.46</v>
      </c>
      <c r="F32" s="94">
        <f t="shared" si="0"/>
        <v>72.33451564828613</v>
      </c>
      <c r="G32" s="94">
        <f t="shared" si="1"/>
        <v>100</v>
      </c>
      <c r="H32" s="1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pans="1:249" s="6" customFormat="1" ht="25.5" customHeight="1">
      <c r="A33" s="85" t="s">
        <v>54</v>
      </c>
      <c r="B33" s="109" t="s">
        <v>55</v>
      </c>
      <c r="C33" s="116">
        <v>406000</v>
      </c>
      <c r="D33" s="119">
        <v>406000</v>
      </c>
      <c r="E33" s="119">
        <v>341101.08</v>
      </c>
      <c r="F33" s="94">
        <f t="shared" si="0"/>
        <v>84.01504433497537</v>
      </c>
      <c r="G33" s="94">
        <f t="shared" si="1"/>
        <v>84.01504433497537</v>
      </c>
      <c r="H33" s="1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pans="1:249" s="6" customFormat="1" ht="25.5" customHeight="1">
      <c r="A34" s="85" t="s">
        <v>56</v>
      </c>
      <c r="B34" s="109" t="s">
        <v>57</v>
      </c>
      <c r="C34" s="116">
        <v>7020000</v>
      </c>
      <c r="D34" s="119">
        <v>3761213</v>
      </c>
      <c r="E34" s="119">
        <v>3707098.14</v>
      </c>
      <c r="F34" s="94">
        <f t="shared" si="0"/>
        <v>52.80766581196581</v>
      </c>
      <c r="G34" s="94">
        <f t="shared" si="1"/>
        <v>98.5612391534327</v>
      </c>
      <c r="H34" s="1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pans="1:249" s="6" customFormat="1" ht="25.5" customHeight="1">
      <c r="A35" s="85" t="s">
        <v>58</v>
      </c>
      <c r="B35" s="109" t="s">
        <v>59</v>
      </c>
      <c r="C35" s="116">
        <v>21936200</v>
      </c>
      <c r="D35" s="119">
        <v>20721791</v>
      </c>
      <c r="E35" s="119">
        <v>20715812.72</v>
      </c>
      <c r="F35" s="94">
        <f t="shared" si="0"/>
        <v>94.43665137991083</v>
      </c>
      <c r="G35" s="94">
        <f t="shared" si="1"/>
        <v>99.97114979105811</v>
      </c>
      <c r="H35" s="1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pans="1:249" s="6" customFormat="1" ht="25.5" customHeight="1">
      <c r="A36" s="85" t="s">
        <v>60</v>
      </c>
      <c r="B36" s="109" t="s">
        <v>61</v>
      </c>
      <c r="C36" s="116">
        <v>2520000</v>
      </c>
      <c r="D36" s="119">
        <v>2520000</v>
      </c>
      <c r="E36" s="119">
        <v>2465691.45</v>
      </c>
      <c r="F36" s="94">
        <f t="shared" si="0"/>
        <v>97.84489880952381</v>
      </c>
      <c r="G36" s="94">
        <f t="shared" si="1"/>
        <v>97.84489880952381</v>
      </c>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pans="1:249" s="6" customFormat="1" ht="25.5" customHeight="1">
      <c r="A37" s="85" t="s">
        <v>62</v>
      </c>
      <c r="B37" s="109" t="s">
        <v>63</v>
      </c>
      <c r="C37" s="116">
        <v>4488000</v>
      </c>
      <c r="D37" s="119">
        <v>4242000</v>
      </c>
      <c r="E37" s="119">
        <v>4164792.67</v>
      </c>
      <c r="F37" s="94">
        <f t="shared" si="0"/>
        <v>92.79841065062388</v>
      </c>
      <c r="G37" s="94">
        <f t="shared" si="1"/>
        <v>98.17993092880717</v>
      </c>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pans="1:249" s="6" customFormat="1" ht="25.5" customHeight="1">
      <c r="A38" s="85" t="s">
        <v>64</v>
      </c>
      <c r="B38" s="109" t="s">
        <v>65</v>
      </c>
      <c r="C38" s="116">
        <v>763200</v>
      </c>
      <c r="D38" s="119">
        <v>763200</v>
      </c>
      <c r="E38" s="119">
        <v>746218.99</v>
      </c>
      <c r="F38" s="94">
        <f t="shared" si="0"/>
        <v>97.77502489517819</v>
      </c>
      <c r="G38" s="94">
        <f t="shared" si="1"/>
        <v>97.77502489517819</v>
      </c>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row>
    <row r="39" spans="1:249" s="6" customFormat="1" ht="25.5" customHeight="1">
      <c r="A39" s="85" t="s">
        <v>66</v>
      </c>
      <c r="B39" s="109" t="s">
        <v>67</v>
      </c>
      <c r="C39" s="116">
        <v>57600</v>
      </c>
      <c r="D39" s="119">
        <v>66786</v>
      </c>
      <c r="E39" s="119">
        <v>66061.99</v>
      </c>
      <c r="F39" s="94">
        <f t="shared" si="0"/>
        <v>114.69095486111112</v>
      </c>
      <c r="G39" s="94">
        <f t="shared" si="1"/>
        <v>98.91592549336688</v>
      </c>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pans="1:249" s="6" customFormat="1" ht="25.5" customHeight="1">
      <c r="A40" s="85" t="s">
        <v>68</v>
      </c>
      <c r="B40" s="109" t="s">
        <v>69</v>
      </c>
      <c r="C40" s="116">
        <v>7200000</v>
      </c>
      <c r="D40" s="119">
        <v>6589610</v>
      </c>
      <c r="E40" s="119">
        <v>6581588.92</v>
      </c>
      <c r="F40" s="94">
        <f t="shared" si="0"/>
        <v>91.41095722222222</v>
      </c>
      <c r="G40" s="94">
        <f t="shared" si="1"/>
        <v>99.8782768631224</v>
      </c>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pans="1:249" s="6" customFormat="1" ht="25.5" customHeight="1">
      <c r="A41" s="85" t="s">
        <v>70</v>
      </c>
      <c r="B41" s="109" t="s">
        <v>71</v>
      </c>
      <c r="C41" s="116">
        <v>2660800</v>
      </c>
      <c r="D41" s="119">
        <v>2521831.87</v>
      </c>
      <c r="E41" s="119">
        <v>1974911.76</v>
      </c>
      <c r="F41" s="94">
        <f t="shared" si="0"/>
        <v>74.22248045700542</v>
      </c>
      <c r="G41" s="94">
        <f t="shared" si="1"/>
        <v>78.3125863184527</v>
      </c>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pans="1:249" s="6" customFormat="1" ht="41.25" customHeight="1">
      <c r="A42" s="85" t="s">
        <v>72</v>
      </c>
      <c r="B42" s="109" t="s">
        <v>73</v>
      </c>
      <c r="C42" s="116">
        <v>671800</v>
      </c>
      <c r="D42" s="119">
        <v>400341.69</v>
      </c>
      <c r="E42" s="119">
        <v>378992.34</v>
      </c>
      <c r="F42" s="94">
        <f t="shared" si="0"/>
        <v>56.41445966061328</v>
      </c>
      <c r="G42" s="94">
        <f t="shared" si="1"/>
        <v>94.66721789579297</v>
      </c>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row>
    <row r="43" spans="1:249" s="6" customFormat="1" ht="41.25" customHeight="1">
      <c r="A43" s="85" t="s">
        <v>238</v>
      </c>
      <c r="B43" s="109" t="s">
        <v>237</v>
      </c>
      <c r="C43" s="116"/>
      <c r="D43" s="119">
        <v>2000</v>
      </c>
      <c r="E43" s="119">
        <v>0</v>
      </c>
      <c r="F43" s="94"/>
      <c r="G43" s="94">
        <f t="shared" si="1"/>
        <v>0</v>
      </c>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pans="1:249" s="6" customFormat="1" ht="25.5" customHeight="1">
      <c r="A44" s="85" t="s">
        <v>74</v>
      </c>
      <c r="B44" s="109" t="s">
        <v>75</v>
      </c>
      <c r="C44" s="116">
        <v>30000</v>
      </c>
      <c r="D44" s="119">
        <v>112000</v>
      </c>
      <c r="E44" s="119">
        <v>111999.02</v>
      </c>
      <c r="F44" s="94" t="s">
        <v>186</v>
      </c>
      <c r="G44" s="94">
        <f t="shared" si="1"/>
        <v>99.999125</v>
      </c>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row>
    <row r="45" spans="1:249" s="6" customFormat="1" ht="25.5" customHeight="1">
      <c r="A45" s="85" t="s">
        <v>76</v>
      </c>
      <c r="B45" s="109" t="s">
        <v>77</v>
      </c>
      <c r="C45" s="116">
        <v>46700</v>
      </c>
      <c r="D45" s="119">
        <v>46700</v>
      </c>
      <c r="E45" s="119">
        <v>13683.11</v>
      </c>
      <c r="F45" s="94">
        <f t="shared" si="0"/>
        <v>29.300021413276234</v>
      </c>
      <c r="G45" s="94">
        <f t="shared" si="1"/>
        <v>29.300021413276234</v>
      </c>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pans="1:249" s="6" customFormat="1" ht="25.5" customHeight="1">
      <c r="A46" s="85" t="s">
        <v>78</v>
      </c>
      <c r="B46" s="109" t="s">
        <v>79</v>
      </c>
      <c r="C46" s="116">
        <v>30000</v>
      </c>
      <c r="D46" s="119">
        <v>23716</v>
      </c>
      <c r="E46" s="119">
        <v>19714.46</v>
      </c>
      <c r="F46" s="94">
        <f t="shared" si="0"/>
        <v>65.71486666666667</v>
      </c>
      <c r="G46" s="94">
        <f t="shared" si="1"/>
        <v>83.12725586102209</v>
      </c>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pans="1:249" s="6" customFormat="1" ht="25.5" customHeight="1">
      <c r="A47" s="85" t="s">
        <v>80</v>
      </c>
      <c r="B47" s="109" t="s">
        <v>81</v>
      </c>
      <c r="C47" s="116">
        <v>1064400</v>
      </c>
      <c r="D47" s="119">
        <v>619176</v>
      </c>
      <c r="E47" s="119">
        <v>614792.74</v>
      </c>
      <c r="F47" s="94">
        <f t="shared" si="0"/>
        <v>57.759558436677935</v>
      </c>
      <c r="G47" s="94">
        <f t="shared" si="1"/>
        <v>99.29208173443415</v>
      </c>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pans="1:249" s="6" customFormat="1" ht="25.5" customHeight="1">
      <c r="A48" s="85" t="s">
        <v>82</v>
      </c>
      <c r="B48" s="109" t="s">
        <v>83</v>
      </c>
      <c r="C48" s="116">
        <v>2000</v>
      </c>
      <c r="D48" s="119">
        <v>938</v>
      </c>
      <c r="E48" s="119">
        <v>937.5</v>
      </c>
      <c r="F48" s="94">
        <f t="shared" si="0"/>
        <v>46.875</v>
      </c>
      <c r="G48" s="94">
        <f t="shared" si="1"/>
        <v>99.94669509594883</v>
      </c>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pans="1:249" s="6" customFormat="1" ht="25.5" customHeight="1">
      <c r="A49" s="85" t="s">
        <v>84</v>
      </c>
      <c r="B49" s="109" t="s">
        <v>85</v>
      </c>
      <c r="C49" s="116">
        <v>6500</v>
      </c>
      <c r="D49" s="119">
        <v>0</v>
      </c>
      <c r="E49" s="119">
        <v>0</v>
      </c>
      <c r="F49" s="94">
        <f t="shared" si="0"/>
        <v>0</v>
      </c>
      <c r="G49" s="94">
        <v>0</v>
      </c>
      <c r="H49" s="1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pans="1:249" s="6" customFormat="1" ht="25.5" customHeight="1">
      <c r="A50" s="85" t="s">
        <v>86</v>
      </c>
      <c r="B50" s="109" t="s">
        <v>87</v>
      </c>
      <c r="C50" s="116">
        <v>1900</v>
      </c>
      <c r="D50" s="119">
        <v>660</v>
      </c>
      <c r="E50" s="119">
        <v>660</v>
      </c>
      <c r="F50" s="94">
        <f t="shared" si="0"/>
        <v>34.73684210526316</v>
      </c>
      <c r="G50" s="94">
        <f t="shared" si="1"/>
        <v>100</v>
      </c>
      <c r="H50" s="1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pans="1:249" s="6" customFormat="1" ht="25.5" customHeight="1">
      <c r="A51" s="85" t="s">
        <v>88</v>
      </c>
      <c r="B51" s="109" t="s">
        <v>89</v>
      </c>
      <c r="C51" s="116">
        <v>5400</v>
      </c>
      <c r="D51" s="119">
        <v>4262</v>
      </c>
      <c r="E51" s="119">
        <v>3893.7</v>
      </c>
      <c r="F51" s="94">
        <f t="shared" si="0"/>
        <v>72.10555555555555</v>
      </c>
      <c r="G51" s="94">
        <f t="shared" si="1"/>
        <v>91.35851712810886</v>
      </c>
      <c r="H51" s="1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row>
    <row r="52" spans="1:249" s="6" customFormat="1" ht="45" customHeight="1">
      <c r="A52" s="85" t="s">
        <v>224</v>
      </c>
      <c r="B52" s="109" t="s">
        <v>225</v>
      </c>
      <c r="C52" s="116">
        <v>0</v>
      </c>
      <c r="D52" s="119">
        <v>72092</v>
      </c>
      <c r="E52" s="119">
        <v>70807</v>
      </c>
      <c r="F52" s="94">
        <v>0</v>
      </c>
      <c r="G52" s="94">
        <f t="shared" si="1"/>
        <v>98.21755534594685</v>
      </c>
      <c r="H52" s="1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pans="1:249" s="6" customFormat="1" ht="25.5" customHeight="1">
      <c r="A53" s="85" t="s">
        <v>90</v>
      </c>
      <c r="B53" s="109" t="s">
        <v>91</v>
      </c>
      <c r="C53" s="116">
        <v>3694700</v>
      </c>
      <c r="D53" s="119">
        <v>3840282</v>
      </c>
      <c r="E53" s="119">
        <v>3836048.98</v>
      </c>
      <c r="F53" s="94">
        <f t="shared" si="0"/>
        <v>103.82572279210763</v>
      </c>
      <c r="G53" s="94">
        <f t="shared" si="1"/>
        <v>99.88977319894737</v>
      </c>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pans="1:249" s="6" customFormat="1" ht="46.5" customHeight="1">
      <c r="A54" s="85" t="s">
        <v>165</v>
      </c>
      <c r="B54" s="109" t="s">
        <v>166</v>
      </c>
      <c r="C54" s="116">
        <v>189400</v>
      </c>
      <c r="D54" s="119">
        <v>390820</v>
      </c>
      <c r="E54" s="119">
        <v>321761.32</v>
      </c>
      <c r="F54" s="94">
        <f t="shared" si="0"/>
        <v>169.88454065469904</v>
      </c>
      <c r="G54" s="94">
        <f t="shared" si="1"/>
        <v>82.32979888439691</v>
      </c>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pans="1:249" s="6" customFormat="1" ht="26.25" customHeight="1">
      <c r="A55" s="85" t="s">
        <v>92</v>
      </c>
      <c r="B55" s="109" t="s">
        <v>93</v>
      </c>
      <c r="C55" s="116">
        <v>65000</v>
      </c>
      <c r="D55" s="119">
        <v>53220</v>
      </c>
      <c r="E55" s="119">
        <v>53219.13</v>
      </c>
      <c r="F55" s="94">
        <f t="shared" si="0"/>
        <v>81.87558461538461</v>
      </c>
      <c r="G55" s="94">
        <f t="shared" si="1"/>
        <v>99.99836527621194</v>
      </c>
      <c r="H55" s="1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pans="1:249" s="6" customFormat="1" ht="26.25" customHeight="1">
      <c r="A56" s="83" t="s">
        <v>94</v>
      </c>
      <c r="B56" s="107" t="s">
        <v>95</v>
      </c>
      <c r="C56" s="116">
        <v>8112000</v>
      </c>
      <c r="D56" s="93">
        <v>7639400</v>
      </c>
      <c r="E56" s="93">
        <v>7624500.93</v>
      </c>
      <c r="F56" s="94">
        <f t="shared" si="0"/>
        <v>93.99039607988165</v>
      </c>
      <c r="G56" s="94">
        <f t="shared" si="1"/>
        <v>99.80497067832552</v>
      </c>
      <c r="H56" s="1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row>
    <row r="57" spans="1:7" ht="26.25" customHeight="1">
      <c r="A57" s="82" t="s">
        <v>96</v>
      </c>
      <c r="B57" s="111" t="s">
        <v>97</v>
      </c>
      <c r="C57" s="92">
        <f>C58</f>
        <v>26000</v>
      </c>
      <c r="D57" s="92">
        <f>D58</f>
        <v>42157</v>
      </c>
      <c r="E57" s="92">
        <f>E58</f>
        <v>26000</v>
      </c>
      <c r="F57" s="91">
        <f>SUM(E57/C56*100)</f>
        <v>0.3205128205128205</v>
      </c>
      <c r="G57" s="91">
        <f t="shared" si="1"/>
        <v>61.674217804872264</v>
      </c>
    </row>
    <row r="58" spans="1:7" ht="26.25" customHeight="1">
      <c r="A58" s="83" t="s">
        <v>98</v>
      </c>
      <c r="B58" s="105" t="s">
        <v>99</v>
      </c>
      <c r="C58" s="116">
        <v>26000</v>
      </c>
      <c r="D58" s="93">
        <v>42157</v>
      </c>
      <c r="E58" s="93">
        <v>26000</v>
      </c>
      <c r="F58" s="94">
        <f>SUM(E58/C58*100)</f>
        <v>100</v>
      </c>
      <c r="G58" s="94">
        <f>SUM(E58/D58*100)</f>
        <v>61.674217804872264</v>
      </c>
    </row>
    <row r="59" spans="1:249" s="6" customFormat="1" ht="26.25" customHeight="1">
      <c r="A59" s="86">
        <v>110000</v>
      </c>
      <c r="B59" s="101" t="s">
        <v>100</v>
      </c>
      <c r="C59" s="92">
        <f>SUM(C60:C65)</f>
        <v>6340848</v>
      </c>
      <c r="D59" s="92">
        <f>SUM(D60:D65)</f>
        <v>5488613</v>
      </c>
      <c r="E59" s="92">
        <f>SUM(E60:E65)</f>
        <v>5441219.34</v>
      </c>
      <c r="F59" s="91">
        <f aca="true" t="shared" si="4" ref="F59:F94">SUM(E59/C59*100)</f>
        <v>85.81217117962771</v>
      </c>
      <c r="G59" s="91">
        <f t="shared" si="1"/>
        <v>99.13650935126962</v>
      </c>
      <c r="H59" s="1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pans="1:249" s="6" customFormat="1" ht="26.25" customHeight="1">
      <c r="A60" s="87">
        <v>110103</v>
      </c>
      <c r="B60" s="102" t="s">
        <v>101</v>
      </c>
      <c r="C60" s="116">
        <v>65000</v>
      </c>
      <c r="D60" s="93">
        <v>22042</v>
      </c>
      <c r="E60" s="93">
        <v>16261.5</v>
      </c>
      <c r="F60" s="94">
        <f t="shared" si="4"/>
        <v>25.017692307692307</v>
      </c>
      <c r="G60" s="94">
        <f t="shared" si="1"/>
        <v>73.77506578350422</v>
      </c>
      <c r="H60" s="1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pans="1:249" s="6" customFormat="1" ht="26.25" customHeight="1">
      <c r="A61" s="87">
        <v>110201</v>
      </c>
      <c r="B61" s="102" t="s">
        <v>102</v>
      </c>
      <c r="C61" s="116">
        <v>3234390</v>
      </c>
      <c r="D61" s="93">
        <v>2944328</v>
      </c>
      <c r="E61" s="93">
        <v>2921271.09</v>
      </c>
      <c r="F61" s="94">
        <f t="shared" si="4"/>
        <v>90.31907376661441</v>
      </c>
      <c r="G61" s="94">
        <f t="shared" si="1"/>
        <v>99.21690416285142</v>
      </c>
      <c r="H61" s="1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pans="1:249" s="6" customFormat="1" ht="26.25" customHeight="1">
      <c r="A62" s="87">
        <v>110202</v>
      </c>
      <c r="B62" s="102" t="s">
        <v>103</v>
      </c>
      <c r="C62" s="116">
        <v>18895</v>
      </c>
      <c r="D62" s="93">
        <v>12482</v>
      </c>
      <c r="E62" s="93">
        <v>12419.24</v>
      </c>
      <c r="F62" s="94">
        <f t="shared" si="4"/>
        <v>65.72765281820587</v>
      </c>
      <c r="G62" s="94">
        <f t="shared" si="1"/>
        <v>99.49719596218554</v>
      </c>
      <c r="H62" s="1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pans="1:249" s="6" customFormat="1" ht="26.25" customHeight="1">
      <c r="A63" s="87">
        <v>110204</v>
      </c>
      <c r="B63" s="102" t="s">
        <v>104</v>
      </c>
      <c r="C63" s="116">
        <v>912283</v>
      </c>
      <c r="D63" s="93">
        <v>750222</v>
      </c>
      <c r="E63" s="93">
        <v>739284.97</v>
      </c>
      <c r="F63" s="94">
        <f t="shared" si="4"/>
        <v>81.03680217651758</v>
      </c>
      <c r="G63" s="94">
        <f t="shared" si="1"/>
        <v>98.54216085372063</v>
      </c>
      <c r="H63" s="1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pans="1:249" s="6" customFormat="1" ht="26.25" customHeight="1">
      <c r="A64" s="87">
        <v>110205</v>
      </c>
      <c r="B64" s="102" t="s">
        <v>105</v>
      </c>
      <c r="C64" s="116">
        <v>1801680</v>
      </c>
      <c r="D64" s="93">
        <v>1504153</v>
      </c>
      <c r="E64" s="93">
        <v>1503466.21</v>
      </c>
      <c r="F64" s="94">
        <f t="shared" si="4"/>
        <v>83.44801574086408</v>
      </c>
      <c r="G64" s="94">
        <f t="shared" si="1"/>
        <v>99.95434041616777</v>
      </c>
      <c r="H64" s="1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pans="1:249" s="6" customFormat="1" ht="26.25" customHeight="1">
      <c r="A65" s="87">
        <v>110502</v>
      </c>
      <c r="B65" s="102" t="s">
        <v>106</v>
      </c>
      <c r="C65" s="116">
        <v>308600</v>
      </c>
      <c r="D65" s="93">
        <v>255386</v>
      </c>
      <c r="E65" s="93">
        <v>248516.33</v>
      </c>
      <c r="F65" s="94">
        <f t="shared" si="4"/>
        <v>80.5302430330525</v>
      </c>
      <c r="G65" s="94">
        <f t="shared" si="1"/>
        <v>97.31008355978791</v>
      </c>
      <c r="H65" s="1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pans="1:249" s="6" customFormat="1" ht="26.25" customHeight="1">
      <c r="A66" s="86">
        <v>120000</v>
      </c>
      <c r="B66" s="101" t="s">
        <v>107</v>
      </c>
      <c r="C66" s="92">
        <f>SUM(C67:C68)</f>
        <v>180000</v>
      </c>
      <c r="D66" s="92">
        <f>SUM(D67:D68)</f>
        <v>150000</v>
      </c>
      <c r="E66" s="92">
        <f>SUM(E67:E68)</f>
        <v>150000</v>
      </c>
      <c r="F66" s="91">
        <f t="shared" si="4"/>
        <v>83.33333333333334</v>
      </c>
      <c r="G66" s="91">
        <f t="shared" si="1"/>
        <v>100</v>
      </c>
      <c r="H66" s="1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pans="1:249" s="6" customFormat="1" ht="26.25" customHeight="1">
      <c r="A67" s="87">
        <v>120201</v>
      </c>
      <c r="B67" s="102" t="s">
        <v>108</v>
      </c>
      <c r="C67" s="93">
        <v>160000</v>
      </c>
      <c r="D67" s="93">
        <v>150000</v>
      </c>
      <c r="E67" s="93">
        <v>150000</v>
      </c>
      <c r="F67" s="94">
        <f t="shared" si="4"/>
        <v>93.75</v>
      </c>
      <c r="G67" s="94">
        <f>SUM(E67/D67*100)</f>
        <v>100</v>
      </c>
      <c r="H67" s="1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pans="1:249" s="6" customFormat="1" ht="26.25" customHeight="1">
      <c r="A68" s="87">
        <v>120300</v>
      </c>
      <c r="B68" s="102" t="s">
        <v>109</v>
      </c>
      <c r="C68" s="93">
        <v>20000</v>
      </c>
      <c r="D68" s="93">
        <v>0</v>
      </c>
      <c r="E68" s="93">
        <v>0</v>
      </c>
      <c r="F68" s="94">
        <f t="shared" si="4"/>
        <v>0</v>
      </c>
      <c r="G68" s="94">
        <v>0</v>
      </c>
      <c r="H68" s="1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pans="1:249" s="6" customFormat="1" ht="26.25" customHeight="1">
      <c r="A69" s="86">
        <v>130000</v>
      </c>
      <c r="B69" s="101" t="s">
        <v>110</v>
      </c>
      <c r="C69" s="92">
        <f>SUM(C70:C72)</f>
        <v>666500</v>
      </c>
      <c r="D69" s="92">
        <f>SUM(D70:D72)</f>
        <v>627121</v>
      </c>
      <c r="E69" s="92">
        <f>SUM(E70:E72)</f>
        <v>601868.52</v>
      </c>
      <c r="F69" s="91">
        <f t="shared" si="4"/>
        <v>90.30285371342835</v>
      </c>
      <c r="G69" s="91">
        <f>SUM(E69/D69*100)</f>
        <v>95.97326831664064</v>
      </c>
      <c r="H69" s="13"/>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row>
    <row r="70" spans="1:7" ht="26.25" customHeight="1">
      <c r="A70" s="87">
        <v>130102</v>
      </c>
      <c r="B70" s="102" t="s">
        <v>111</v>
      </c>
      <c r="C70" s="93">
        <v>25000</v>
      </c>
      <c r="D70" s="93">
        <v>21751</v>
      </c>
      <c r="E70" s="93">
        <v>7051</v>
      </c>
      <c r="F70" s="94">
        <f t="shared" si="4"/>
        <v>28.204</v>
      </c>
      <c r="G70" s="94">
        <f>SUM(E70/D70*100)</f>
        <v>32.416900372396675</v>
      </c>
    </row>
    <row r="71" spans="1:7" ht="26.25" customHeight="1">
      <c r="A71" s="87">
        <v>130203</v>
      </c>
      <c r="B71" s="102" t="s">
        <v>112</v>
      </c>
      <c r="C71" s="93">
        <v>532350</v>
      </c>
      <c r="D71" s="93">
        <v>505020</v>
      </c>
      <c r="E71" s="93">
        <v>503588.99</v>
      </c>
      <c r="F71" s="94">
        <f t="shared" si="4"/>
        <v>94.59734948811872</v>
      </c>
      <c r="G71" s="94">
        <f>SUM(E71/D71*100)</f>
        <v>99.71664290523148</v>
      </c>
    </row>
    <row r="72" spans="1:8" ht="26.25" customHeight="1">
      <c r="A72" s="87">
        <v>130204</v>
      </c>
      <c r="B72" s="102" t="s">
        <v>113</v>
      </c>
      <c r="C72" s="93">
        <v>109150</v>
      </c>
      <c r="D72" s="93">
        <v>100350</v>
      </c>
      <c r="E72" s="93">
        <v>91228.53</v>
      </c>
      <c r="F72" s="94">
        <f t="shared" si="4"/>
        <v>83.58087952359139</v>
      </c>
      <c r="G72" s="94">
        <f>SUM(E72/D72*100)</f>
        <v>90.91034379671152</v>
      </c>
      <c r="H72" s="13">
        <v>4</v>
      </c>
    </row>
    <row r="73" spans="1:249" s="6" customFormat="1" ht="26.25" customHeight="1">
      <c r="A73" s="86">
        <v>160000</v>
      </c>
      <c r="B73" s="101" t="s">
        <v>192</v>
      </c>
      <c r="C73" s="92">
        <f>C74</f>
        <v>16076</v>
      </c>
      <c r="D73" s="92">
        <f>D74</f>
        <v>0</v>
      </c>
      <c r="E73" s="92">
        <v>0</v>
      </c>
      <c r="F73" s="94">
        <f>SUM(E73/C73*100)</f>
        <v>0</v>
      </c>
      <c r="G73" s="94">
        <v>0</v>
      </c>
      <c r="H73" s="43"/>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row>
    <row r="74" spans="1:7" ht="26.25" customHeight="1">
      <c r="A74" s="87">
        <v>160903</v>
      </c>
      <c r="B74" s="102" t="s">
        <v>193</v>
      </c>
      <c r="C74" s="93">
        <v>16076</v>
      </c>
      <c r="D74" s="93">
        <v>0</v>
      </c>
      <c r="E74" s="93">
        <v>0</v>
      </c>
      <c r="F74" s="94">
        <f>SUM(E74/C74*100)</f>
        <v>0</v>
      </c>
      <c r="G74" s="94">
        <v>0</v>
      </c>
    </row>
    <row r="75" spans="1:7" ht="23.25" customHeight="1">
      <c r="A75" s="86">
        <v>170000</v>
      </c>
      <c r="B75" s="101" t="s">
        <v>114</v>
      </c>
      <c r="C75" s="92">
        <f>C76</f>
        <v>707900</v>
      </c>
      <c r="D75" s="92">
        <f>SUM(D76)</f>
        <v>746072.47</v>
      </c>
      <c r="E75" s="92">
        <f>SUM(E76)</f>
        <v>707444.87</v>
      </c>
      <c r="F75" s="91">
        <f t="shared" si="4"/>
        <v>99.93570702076565</v>
      </c>
      <c r="G75" s="91">
        <f>SUM(E75/D75*100)</f>
        <v>94.82254049663568</v>
      </c>
    </row>
    <row r="76" spans="1:7" ht="25.5" customHeight="1">
      <c r="A76" s="87">
        <v>170102</v>
      </c>
      <c r="B76" s="102" t="s">
        <v>115</v>
      </c>
      <c r="C76" s="93">
        <v>707900</v>
      </c>
      <c r="D76" s="93">
        <v>746072.47</v>
      </c>
      <c r="E76" s="93">
        <v>707444.87</v>
      </c>
      <c r="F76" s="94">
        <f>SUM(E76/C76*100)</f>
        <v>99.93570702076565</v>
      </c>
      <c r="G76" s="94">
        <f>SUM(E76/D76*100)</f>
        <v>94.82254049663568</v>
      </c>
    </row>
    <row r="77" spans="1:249" s="6" customFormat="1" ht="30" customHeight="1" hidden="1">
      <c r="A77" s="86">
        <v>180000</v>
      </c>
      <c r="B77" s="101" t="s">
        <v>191</v>
      </c>
      <c r="C77" s="92">
        <f>C78</f>
        <v>0</v>
      </c>
      <c r="D77" s="92">
        <f>D78</f>
        <v>0</v>
      </c>
      <c r="E77" s="92">
        <f>E78</f>
        <v>0</v>
      </c>
      <c r="F77" s="94">
        <v>0</v>
      </c>
      <c r="G77" s="94">
        <v>0</v>
      </c>
      <c r="H77" s="43"/>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row>
    <row r="78" spans="1:7" ht="23.25" customHeight="1" hidden="1">
      <c r="A78" s="87">
        <v>180404</v>
      </c>
      <c r="B78" s="102" t="s">
        <v>190</v>
      </c>
      <c r="C78" s="93"/>
      <c r="D78" s="93"/>
      <c r="E78" s="93"/>
      <c r="F78" s="94">
        <v>0</v>
      </c>
      <c r="G78" s="94">
        <v>0</v>
      </c>
    </row>
    <row r="79" spans="1:249" s="6" customFormat="1" ht="27" customHeight="1">
      <c r="A79" s="86">
        <v>180000</v>
      </c>
      <c r="B79" s="101" t="s">
        <v>191</v>
      </c>
      <c r="C79" s="92">
        <f>C80</f>
        <v>27500</v>
      </c>
      <c r="D79" s="92">
        <f>D80</f>
        <v>45170</v>
      </c>
      <c r="E79" s="92">
        <f>E80</f>
        <v>41205.66</v>
      </c>
      <c r="F79" s="91">
        <f>SUM(E79/C79*100)</f>
        <v>149.83876363636367</v>
      </c>
      <c r="G79" s="91">
        <f aca="true" t="shared" si="5" ref="G79:G111">SUM(E79/D79*100)</f>
        <v>91.22351117998673</v>
      </c>
      <c r="H79" s="43"/>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row>
    <row r="80" spans="1:7" ht="24.75" customHeight="1">
      <c r="A80" s="87">
        <v>180404</v>
      </c>
      <c r="B80" s="102" t="s">
        <v>190</v>
      </c>
      <c r="C80" s="93">
        <v>27500</v>
      </c>
      <c r="D80" s="93">
        <v>45170</v>
      </c>
      <c r="E80" s="93">
        <v>41205.66</v>
      </c>
      <c r="F80" s="94">
        <f>SUM(E80/C80*100)</f>
        <v>149.83876363636367</v>
      </c>
      <c r="G80" s="94">
        <f t="shared" si="5"/>
        <v>91.22351117998673</v>
      </c>
    </row>
    <row r="81" spans="1:249" s="6" customFormat="1" ht="27" customHeight="1">
      <c r="A81" s="86">
        <v>210000</v>
      </c>
      <c r="B81" s="101" t="s">
        <v>116</v>
      </c>
      <c r="C81" s="92">
        <f>SUM(C82:C82)</f>
        <v>60000</v>
      </c>
      <c r="D81" s="92">
        <f>SUM(D82:D82)</f>
        <v>82926</v>
      </c>
      <c r="E81" s="92">
        <f>SUM(E82:E82)</f>
        <v>72804</v>
      </c>
      <c r="F81" s="91">
        <f t="shared" si="4"/>
        <v>121.34</v>
      </c>
      <c r="G81" s="91">
        <f t="shared" si="5"/>
        <v>87.79393676289703</v>
      </c>
      <c r="H81" s="1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pans="1:249" s="6" customFormat="1" ht="27" customHeight="1">
      <c r="A82" s="87">
        <v>210105</v>
      </c>
      <c r="B82" s="102" t="s">
        <v>117</v>
      </c>
      <c r="C82" s="93">
        <v>60000</v>
      </c>
      <c r="D82" s="93">
        <v>82926</v>
      </c>
      <c r="E82" s="93">
        <v>72804</v>
      </c>
      <c r="F82" s="94">
        <f>SUM(E82/C82*100)</f>
        <v>121.34</v>
      </c>
      <c r="G82" s="94">
        <f t="shared" si="5"/>
        <v>87.79393676289703</v>
      </c>
      <c r="H82" s="1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pans="1:249" s="6" customFormat="1" ht="27" customHeight="1">
      <c r="A83" s="86">
        <v>250000</v>
      </c>
      <c r="B83" s="101" t="s">
        <v>118</v>
      </c>
      <c r="C83" s="92">
        <f>C84+C85</f>
        <v>130000</v>
      </c>
      <c r="D83" s="92">
        <f>D84+D85</f>
        <v>75519.97</v>
      </c>
      <c r="E83" s="92">
        <f>E84+E85</f>
        <v>74876.49</v>
      </c>
      <c r="F83" s="91">
        <f t="shared" si="4"/>
        <v>57.597300000000004</v>
      </c>
      <c r="G83" s="91">
        <f t="shared" si="5"/>
        <v>99.1479339835543</v>
      </c>
      <c r="H83" s="1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row>
    <row r="84" spans="1:249" s="6" customFormat="1" ht="24" customHeight="1">
      <c r="A84" s="87">
        <v>250102</v>
      </c>
      <c r="B84" s="102" t="s">
        <v>119</v>
      </c>
      <c r="C84" s="93">
        <v>50000</v>
      </c>
      <c r="D84" s="93">
        <v>0</v>
      </c>
      <c r="E84" s="92">
        <v>0</v>
      </c>
      <c r="F84" s="94">
        <f>SUM(E84/C84*100)</f>
        <v>0</v>
      </c>
      <c r="G84" s="94">
        <v>0</v>
      </c>
      <c r="H84" s="1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row>
    <row r="85" spans="1:7" ht="24.75" customHeight="1">
      <c r="A85" s="87">
        <v>250404</v>
      </c>
      <c r="B85" s="102" t="s">
        <v>120</v>
      </c>
      <c r="C85" s="93">
        <v>80000</v>
      </c>
      <c r="D85" s="93">
        <v>75519.97</v>
      </c>
      <c r="E85" s="93">
        <v>74876.49</v>
      </c>
      <c r="F85" s="94">
        <f>SUM(E85/C85*100)</f>
        <v>93.5956125</v>
      </c>
      <c r="G85" s="94">
        <f t="shared" si="5"/>
        <v>99.1479339835543</v>
      </c>
    </row>
    <row r="86" spans="1:9" ht="27" customHeight="1">
      <c r="A86" s="82" t="s">
        <v>164</v>
      </c>
      <c r="B86" s="101" t="s">
        <v>121</v>
      </c>
      <c r="C86" s="92">
        <f>SUM(C4,C5,C13,C18,C59,C66,C69,C75,C81,C83,C57,C77,C73,C79)</f>
        <v>167909337</v>
      </c>
      <c r="D86" s="92">
        <f>SUM(D4,D5,D13,D18,D59,D66,D69,D75,D81,D83,D57,D77,D73,D79)</f>
        <v>180038434.1</v>
      </c>
      <c r="E86" s="92">
        <f>SUM(E4,E5,E13,E18,E59,E66,E69,E75,E81,E83,E57,E77,E73,E79)</f>
        <v>174571138.18000004</v>
      </c>
      <c r="F86" s="91">
        <f t="shared" si="4"/>
        <v>103.96749894855462</v>
      </c>
      <c r="G86" s="91">
        <f t="shared" si="5"/>
        <v>96.96326179055566</v>
      </c>
      <c r="I86" s="16" t="e">
        <f>E86+#REF!</f>
        <v>#REF!</v>
      </c>
    </row>
    <row r="87" spans="1:249" s="6" customFormat="1" ht="21" customHeight="1">
      <c r="A87" s="87">
        <v>250311</v>
      </c>
      <c r="B87" s="102" t="s">
        <v>122</v>
      </c>
      <c r="C87" s="93">
        <v>6479046</v>
      </c>
      <c r="D87" s="93">
        <v>6387373</v>
      </c>
      <c r="E87" s="93">
        <v>6387373</v>
      </c>
      <c r="F87" s="94">
        <f>SUM(E87/C87*100)</f>
        <v>98.5850849029317</v>
      </c>
      <c r="G87" s="94">
        <f t="shared" si="5"/>
        <v>100</v>
      </c>
      <c r="H87" s="13"/>
      <c r="I87" s="15"/>
      <c r="J87" s="18" t="e">
        <f>D87+#REF!+#REF!</f>
        <v>#REF!</v>
      </c>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row>
    <row r="88" spans="1:249" s="6" customFormat="1" ht="30.75" customHeight="1">
      <c r="A88" s="87">
        <v>250313</v>
      </c>
      <c r="B88" s="102" t="s">
        <v>231</v>
      </c>
      <c r="C88" s="93"/>
      <c r="D88" s="93">
        <v>463700</v>
      </c>
      <c r="E88" s="93">
        <v>463700</v>
      </c>
      <c r="F88" s="94"/>
      <c r="G88" s="94">
        <f t="shared" si="5"/>
        <v>100</v>
      </c>
      <c r="H88" s="13"/>
      <c r="I88" s="15"/>
      <c r="J88" s="18"/>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row>
    <row r="89" spans="1:249" s="6" customFormat="1" ht="27" customHeight="1">
      <c r="A89" s="87">
        <v>250315</v>
      </c>
      <c r="B89" s="102" t="s">
        <v>208</v>
      </c>
      <c r="C89" s="93">
        <v>0</v>
      </c>
      <c r="D89" s="93">
        <v>650160</v>
      </c>
      <c r="E89" s="93">
        <v>650160</v>
      </c>
      <c r="F89" s="94">
        <v>0</v>
      </c>
      <c r="G89" s="94">
        <f t="shared" si="5"/>
        <v>100</v>
      </c>
      <c r="H89" s="13"/>
      <c r="I89" s="15"/>
      <c r="J89" s="18"/>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pans="1:249" s="6" customFormat="1" ht="27" customHeight="1">
      <c r="A90" s="87">
        <v>250352</v>
      </c>
      <c r="B90" s="102" t="s">
        <v>167</v>
      </c>
      <c r="C90" s="93">
        <v>159800</v>
      </c>
      <c r="D90" s="93">
        <v>158100</v>
      </c>
      <c r="E90" s="93">
        <v>158100</v>
      </c>
      <c r="F90" s="94">
        <f>SUM(E90/C90*100)</f>
        <v>98.93617021276596</v>
      </c>
      <c r="G90" s="94">
        <f>SUM(E90/D90*100)</f>
        <v>100</v>
      </c>
      <c r="H90" s="13"/>
      <c r="I90" s="15"/>
      <c r="J90" s="18"/>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row>
    <row r="91" spans="1:249" s="6" customFormat="1" ht="27" customHeight="1">
      <c r="A91" s="87">
        <v>250366</v>
      </c>
      <c r="B91" s="102" t="s">
        <v>239</v>
      </c>
      <c r="C91" s="93"/>
      <c r="D91" s="93">
        <v>2264591</v>
      </c>
      <c r="E91" s="93">
        <v>1992375</v>
      </c>
      <c r="F91" s="94">
        <v>0</v>
      </c>
      <c r="G91" s="94">
        <v>0</v>
      </c>
      <c r="H91" s="13"/>
      <c r="I91" s="15"/>
      <c r="J91" s="18"/>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pans="1:249" s="6" customFormat="1" ht="23.25" customHeight="1">
      <c r="A92" s="87">
        <v>250380</v>
      </c>
      <c r="B92" s="102" t="s">
        <v>159</v>
      </c>
      <c r="C92" s="93">
        <v>0</v>
      </c>
      <c r="D92" s="93">
        <v>535500</v>
      </c>
      <c r="E92" s="93">
        <v>498339.31</v>
      </c>
      <c r="F92" s="94">
        <v>0</v>
      </c>
      <c r="G92" s="94">
        <f t="shared" si="5"/>
        <v>93.06056209150326</v>
      </c>
      <c r="H92" s="13"/>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row>
    <row r="93" spans="1:249" s="6" customFormat="1" ht="47.25" customHeight="1">
      <c r="A93" s="87">
        <v>250388</v>
      </c>
      <c r="B93" s="102" t="s">
        <v>230</v>
      </c>
      <c r="C93" s="93"/>
      <c r="D93" s="93">
        <v>102500</v>
      </c>
      <c r="E93" s="93">
        <v>81675.34</v>
      </c>
      <c r="F93" s="94"/>
      <c r="G93" s="94">
        <f t="shared" si="5"/>
        <v>79.68325853658537</v>
      </c>
      <c r="H93" s="13"/>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row>
    <row r="94" spans="1:10" ht="21.75" customHeight="1">
      <c r="A94" s="86">
        <v>900203</v>
      </c>
      <c r="B94" s="101" t="s">
        <v>123</v>
      </c>
      <c r="C94" s="92">
        <f>SUM(C86:C92)</f>
        <v>174548183</v>
      </c>
      <c r="D94" s="92">
        <f>SUM(D86:D93)</f>
        <v>190600358.1</v>
      </c>
      <c r="E94" s="92">
        <f>SUM(E86:E93)</f>
        <v>184802860.83000004</v>
      </c>
      <c r="F94" s="91">
        <f t="shared" si="4"/>
        <v>105.87498400370059</v>
      </c>
      <c r="G94" s="91">
        <f t="shared" si="5"/>
        <v>96.95829675883492</v>
      </c>
      <c r="I94" s="17">
        <f>112724026.12-E94</f>
        <v>-72078834.71000004</v>
      </c>
      <c r="J94" s="19" t="e">
        <f>D94+D96-'1 Доходи'!#REF!</f>
        <v>#REF!</v>
      </c>
    </row>
    <row r="95" spans="1:249" s="6" customFormat="1" ht="21.75" customHeight="1">
      <c r="A95" s="86"/>
      <c r="B95" s="101" t="s">
        <v>124</v>
      </c>
      <c r="C95" s="92">
        <f>C96</f>
        <v>100000</v>
      </c>
      <c r="D95" s="92">
        <f>D96</f>
        <v>83020</v>
      </c>
      <c r="E95" s="92">
        <f>E96</f>
        <v>10000</v>
      </c>
      <c r="F95" s="91">
        <f>SUM(E95/C95*100)</f>
        <v>10</v>
      </c>
      <c r="G95" s="91">
        <f t="shared" si="5"/>
        <v>12.045290291496025</v>
      </c>
      <c r="H95" s="43"/>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row>
    <row r="96" spans="1:7" ht="25.5" customHeight="1">
      <c r="A96" s="88">
        <v>250911</v>
      </c>
      <c r="B96" s="112" t="s">
        <v>125</v>
      </c>
      <c r="C96" s="117">
        <v>100000</v>
      </c>
      <c r="D96" s="117">
        <v>83020</v>
      </c>
      <c r="E96" s="117">
        <v>10000</v>
      </c>
      <c r="F96" s="94">
        <f>SUM(E96/C96*100)</f>
        <v>10</v>
      </c>
      <c r="G96" s="94">
        <f t="shared" si="5"/>
        <v>12.045290291496025</v>
      </c>
    </row>
    <row r="97" spans="1:7" ht="21" customHeight="1">
      <c r="A97" s="149" t="s">
        <v>1</v>
      </c>
      <c r="B97" s="150"/>
      <c r="C97" s="150"/>
      <c r="D97" s="150"/>
      <c r="E97" s="150"/>
      <c r="F97" s="150"/>
      <c r="G97" s="151"/>
    </row>
    <row r="98" spans="1:7" ht="24" customHeight="1">
      <c r="A98" s="81" t="s">
        <v>126</v>
      </c>
      <c r="B98" s="100" t="s">
        <v>127</v>
      </c>
      <c r="C98" s="90">
        <v>32440</v>
      </c>
      <c r="D98" s="90">
        <v>30000</v>
      </c>
      <c r="E98" s="90">
        <v>13163.88</v>
      </c>
      <c r="F98" s="91">
        <f aca="true" t="shared" si="6" ref="F98:F104">SUM(E98/C98*100)</f>
        <v>40.57916152897657</v>
      </c>
      <c r="G98" s="91">
        <f>SUM(E98/D98*100)</f>
        <v>43.879599999999996</v>
      </c>
    </row>
    <row r="99" spans="1:7" ht="19.5" customHeight="1">
      <c r="A99" s="82" t="s">
        <v>5</v>
      </c>
      <c r="B99" s="101" t="s">
        <v>6</v>
      </c>
      <c r="C99" s="92">
        <f>C100</f>
        <v>1321030</v>
      </c>
      <c r="D99" s="92">
        <f>D100</f>
        <v>2181125.65</v>
      </c>
      <c r="E99" s="92">
        <f>E100</f>
        <v>1761810.48</v>
      </c>
      <c r="F99" s="91">
        <f t="shared" si="6"/>
        <v>133.36642468376948</v>
      </c>
      <c r="G99" s="91">
        <f>SUM(E99/D99*100)</f>
        <v>80.77528591715934</v>
      </c>
    </row>
    <row r="100" spans="1:7" ht="24" customHeight="1">
      <c r="A100" s="83" t="s">
        <v>7</v>
      </c>
      <c r="B100" s="102" t="s">
        <v>128</v>
      </c>
      <c r="C100" s="93">
        <v>1321030</v>
      </c>
      <c r="D100" s="93">
        <v>2181125.65</v>
      </c>
      <c r="E100" s="93">
        <v>1761810.48</v>
      </c>
      <c r="F100" s="94">
        <f t="shared" si="6"/>
        <v>133.36642468376948</v>
      </c>
      <c r="G100" s="94">
        <f t="shared" si="5"/>
        <v>80.77528591715934</v>
      </c>
    </row>
    <row r="101" spans="1:7" ht="24" customHeight="1">
      <c r="A101" s="82" t="s">
        <v>16</v>
      </c>
      <c r="B101" s="101" t="s">
        <v>129</v>
      </c>
      <c r="C101" s="92">
        <f>C102+C103</f>
        <v>2387896</v>
      </c>
      <c r="D101" s="92">
        <f>D102+D103</f>
        <v>2900101</v>
      </c>
      <c r="E101" s="92">
        <f>E102+E103</f>
        <v>2412039.1300000004</v>
      </c>
      <c r="F101" s="91">
        <f t="shared" si="6"/>
        <v>101.01106287711023</v>
      </c>
      <c r="G101" s="94">
        <f t="shared" si="5"/>
        <v>83.17086646292665</v>
      </c>
    </row>
    <row r="102" spans="1:7" ht="24" customHeight="1">
      <c r="A102" s="83" t="s">
        <v>18</v>
      </c>
      <c r="B102" s="102" t="s">
        <v>19</v>
      </c>
      <c r="C102" s="93">
        <v>2214896</v>
      </c>
      <c r="D102" s="93">
        <v>2553490.84</v>
      </c>
      <c r="E102" s="93">
        <v>2215436.97</v>
      </c>
      <c r="F102" s="94">
        <f t="shared" si="6"/>
        <v>100.02442417160897</v>
      </c>
      <c r="G102" s="94">
        <f t="shared" si="5"/>
        <v>86.76110896093915</v>
      </c>
    </row>
    <row r="103" spans="1:7" ht="24" customHeight="1">
      <c r="A103" s="83" t="s">
        <v>201</v>
      </c>
      <c r="B103" s="102" t="s">
        <v>207</v>
      </c>
      <c r="C103" s="93">
        <v>173000</v>
      </c>
      <c r="D103" s="93">
        <v>346610.16</v>
      </c>
      <c r="E103" s="93">
        <v>196602.16</v>
      </c>
      <c r="F103" s="94">
        <f t="shared" si="6"/>
        <v>113.64286705202313</v>
      </c>
      <c r="G103" s="94">
        <f t="shared" si="5"/>
        <v>56.721407127823376</v>
      </c>
    </row>
    <row r="104" spans="1:7" ht="24" customHeight="1">
      <c r="A104" s="82" t="s">
        <v>24</v>
      </c>
      <c r="B104" s="101" t="s">
        <v>130</v>
      </c>
      <c r="C104" s="92">
        <f>C105</f>
        <v>285000</v>
      </c>
      <c r="D104" s="92">
        <f>D105</f>
        <v>303060.81</v>
      </c>
      <c r="E104" s="92">
        <f>E105</f>
        <v>196825.89</v>
      </c>
      <c r="F104" s="91">
        <f t="shared" si="6"/>
        <v>69.06171578947368</v>
      </c>
      <c r="G104" s="94">
        <f t="shared" si="5"/>
        <v>64.9460053907993</v>
      </c>
    </row>
    <row r="105" spans="1:7" ht="24" customHeight="1">
      <c r="A105" s="83" t="s">
        <v>90</v>
      </c>
      <c r="B105" s="102" t="s">
        <v>131</v>
      </c>
      <c r="C105" s="93">
        <v>285000</v>
      </c>
      <c r="D105" s="120">
        <v>303060.81</v>
      </c>
      <c r="E105" s="93">
        <v>196825.89</v>
      </c>
      <c r="F105" s="94">
        <f>SUM(E105/C105*100)</f>
        <v>69.06171578947368</v>
      </c>
      <c r="G105" s="94">
        <f t="shared" si="5"/>
        <v>64.9460053907993</v>
      </c>
    </row>
    <row r="106" spans="1:7" ht="24" customHeight="1">
      <c r="A106" s="82" t="s">
        <v>96</v>
      </c>
      <c r="B106" s="111" t="s">
        <v>97</v>
      </c>
      <c r="C106" s="93"/>
      <c r="D106" s="134">
        <f>D107</f>
        <v>2339703</v>
      </c>
      <c r="E106" s="92">
        <f>E107</f>
        <v>2339703</v>
      </c>
      <c r="F106" s="94"/>
      <c r="G106" s="94">
        <f t="shared" si="5"/>
        <v>100</v>
      </c>
    </row>
    <row r="107" spans="1:7" ht="91.5" customHeight="1">
      <c r="A107" s="83" t="s">
        <v>240</v>
      </c>
      <c r="B107" s="102" t="s">
        <v>241</v>
      </c>
      <c r="C107" s="93"/>
      <c r="D107" s="120">
        <v>2339703</v>
      </c>
      <c r="E107" s="93">
        <v>2339703</v>
      </c>
      <c r="F107" s="94"/>
      <c r="G107" s="94">
        <f t="shared" si="5"/>
        <v>100</v>
      </c>
    </row>
    <row r="108" spans="1:7" ht="24" customHeight="1">
      <c r="A108" s="82" t="s">
        <v>132</v>
      </c>
      <c r="B108" s="101" t="s">
        <v>133</v>
      </c>
      <c r="C108" s="92">
        <f>SUM(C109:C111)</f>
        <v>113000</v>
      </c>
      <c r="D108" s="92">
        <f>SUM(D109:D111)</f>
        <v>60182</v>
      </c>
      <c r="E108" s="92">
        <f>SUM(E109:E111)</f>
        <v>48262.84</v>
      </c>
      <c r="F108" s="91">
        <f aca="true" t="shared" si="7" ref="F108:F113">SUM(E108/C108*100)</f>
        <v>42.71047787610619</v>
      </c>
      <c r="G108" s="94">
        <f t="shared" si="5"/>
        <v>80.19480907912664</v>
      </c>
    </row>
    <row r="109" spans="1:7" ht="24" customHeight="1">
      <c r="A109" s="83" t="s">
        <v>134</v>
      </c>
      <c r="B109" s="102" t="s">
        <v>102</v>
      </c>
      <c r="C109" s="93">
        <v>10000</v>
      </c>
      <c r="D109" s="93">
        <v>7182</v>
      </c>
      <c r="E109" s="93">
        <v>7182</v>
      </c>
      <c r="F109" s="94">
        <f t="shared" si="7"/>
        <v>71.82</v>
      </c>
      <c r="G109" s="94">
        <f t="shared" si="5"/>
        <v>100</v>
      </c>
    </row>
    <row r="110" spans="1:7" ht="24" customHeight="1">
      <c r="A110" s="83" t="s">
        <v>135</v>
      </c>
      <c r="B110" s="102" t="s">
        <v>104</v>
      </c>
      <c r="C110" s="93">
        <v>54430</v>
      </c>
      <c r="D110" s="93">
        <v>9430</v>
      </c>
      <c r="E110" s="93">
        <v>5447.8</v>
      </c>
      <c r="F110" s="94">
        <f t="shared" si="7"/>
        <v>10.008818666176742</v>
      </c>
      <c r="G110" s="94">
        <f t="shared" si="5"/>
        <v>57.77094379639449</v>
      </c>
    </row>
    <row r="111" spans="1:7" ht="24" customHeight="1">
      <c r="A111" s="83" t="s">
        <v>136</v>
      </c>
      <c r="B111" s="102" t="s">
        <v>105</v>
      </c>
      <c r="C111" s="93">
        <v>48570</v>
      </c>
      <c r="D111" s="93">
        <v>43570</v>
      </c>
      <c r="E111" s="93">
        <v>35633.04</v>
      </c>
      <c r="F111" s="94">
        <f t="shared" si="7"/>
        <v>73.36429894996913</v>
      </c>
      <c r="G111" s="94">
        <f t="shared" si="5"/>
        <v>81.7834289648841</v>
      </c>
    </row>
    <row r="112" spans="1:7" ht="21" customHeight="1">
      <c r="A112" s="89" t="s">
        <v>137</v>
      </c>
      <c r="B112" s="103" t="s">
        <v>138</v>
      </c>
      <c r="C112" s="95">
        <f>C113</f>
        <v>250000</v>
      </c>
      <c r="D112" s="95">
        <f>D113</f>
        <v>732737</v>
      </c>
      <c r="E112" s="95">
        <f>E113</f>
        <v>550736.54</v>
      </c>
      <c r="F112" s="91">
        <f t="shared" si="7"/>
        <v>220.29461600000002</v>
      </c>
      <c r="G112" s="91">
        <f>SUM(E112/D112*100)</f>
        <v>75.1615572845373</v>
      </c>
    </row>
    <row r="113" spans="1:7" ht="24" customHeight="1">
      <c r="A113" s="83" t="s">
        <v>139</v>
      </c>
      <c r="B113" s="102" t="s">
        <v>140</v>
      </c>
      <c r="C113" s="93">
        <v>250000</v>
      </c>
      <c r="D113" s="93">
        <v>732737</v>
      </c>
      <c r="E113" s="93">
        <v>550736.54</v>
      </c>
      <c r="F113" s="94">
        <f t="shared" si="7"/>
        <v>220.29461600000002</v>
      </c>
      <c r="G113" s="94">
        <f>SUM(E113/D113*100)</f>
        <v>75.1615572845373</v>
      </c>
    </row>
    <row r="114" spans="1:7" ht="24" customHeight="1">
      <c r="A114" s="86">
        <v>160000</v>
      </c>
      <c r="B114" s="101" t="s">
        <v>192</v>
      </c>
      <c r="C114" s="93"/>
      <c r="D114" s="92">
        <f>D115</f>
        <v>32076</v>
      </c>
      <c r="E114" s="92">
        <f>E115</f>
        <v>31830</v>
      </c>
      <c r="F114" s="94"/>
      <c r="G114" s="94">
        <f>SUM(E114/D114*100)</f>
        <v>99.23307145529367</v>
      </c>
    </row>
    <row r="115" spans="1:7" ht="24" customHeight="1">
      <c r="A115" s="87">
        <v>160903</v>
      </c>
      <c r="B115" s="102" t="s">
        <v>193</v>
      </c>
      <c r="C115" s="93"/>
      <c r="D115" s="93">
        <v>32076</v>
      </c>
      <c r="E115" s="93">
        <v>31830</v>
      </c>
      <c r="F115" s="94"/>
      <c r="G115" s="94">
        <f>SUM(E115/D115*100)</f>
        <v>99.23307145529367</v>
      </c>
    </row>
    <row r="116" spans="1:7" ht="24" customHeight="1">
      <c r="A116" s="86">
        <v>180000</v>
      </c>
      <c r="B116" s="101" t="s">
        <v>191</v>
      </c>
      <c r="C116" s="92">
        <f>C117</f>
        <v>2500</v>
      </c>
      <c r="D116" s="92">
        <f>D117</f>
        <v>92444</v>
      </c>
      <c r="E116" s="92">
        <f>E117</f>
        <v>92102.82</v>
      </c>
      <c r="F116" s="91">
        <f>SUM(E116/C116*100)</f>
        <v>3684.1128000000003</v>
      </c>
      <c r="G116" s="91">
        <f aca="true" t="shared" si="8" ref="G116:G127">SUM(E116/D116*100)</f>
        <v>99.63093332179483</v>
      </c>
    </row>
    <row r="117" spans="1:7" ht="24" customHeight="1">
      <c r="A117" s="87">
        <v>180404</v>
      </c>
      <c r="B117" s="102" t="s">
        <v>190</v>
      </c>
      <c r="C117" s="93">
        <v>2500</v>
      </c>
      <c r="D117" s="93">
        <v>92444</v>
      </c>
      <c r="E117" s="93">
        <v>92102.82</v>
      </c>
      <c r="F117" s="94">
        <f>SUM(E117/C117*100)</f>
        <v>3684.1128000000003</v>
      </c>
      <c r="G117" s="94">
        <f t="shared" si="8"/>
        <v>99.63093332179483</v>
      </c>
    </row>
    <row r="118" spans="1:7" ht="24" customHeight="1">
      <c r="A118" s="131" t="s">
        <v>221</v>
      </c>
      <c r="B118" s="132" t="s">
        <v>222</v>
      </c>
      <c r="C118" s="92">
        <f>C119</f>
        <v>160</v>
      </c>
      <c r="D118" s="92">
        <f>D119</f>
        <v>99281</v>
      </c>
      <c r="E118" s="92">
        <f>E119</f>
        <v>94754.72</v>
      </c>
      <c r="F118" s="91">
        <v>0</v>
      </c>
      <c r="G118" s="91">
        <f t="shared" si="8"/>
        <v>95.44094036119701</v>
      </c>
    </row>
    <row r="119" spans="1:7" ht="24" customHeight="1">
      <c r="A119" s="87">
        <v>200200</v>
      </c>
      <c r="B119" s="102" t="s">
        <v>223</v>
      </c>
      <c r="C119" s="93">
        <v>160</v>
      </c>
      <c r="D119" s="93">
        <v>99281</v>
      </c>
      <c r="E119" s="93">
        <v>94754.72</v>
      </c>
      <c r="F119" s="94">
        <v>0</v>
      </c>
      <c r="G119" s="94">
        <f t="shared" si="8"/>
        <v>95.44094036119701</v>
      </c>
    </row>
    <row r="120" spans="1:7" ht="24" customHeight="1">
      <c r="A120" s="87">
        <v>240604</v>
      </c>
      <c r="B120" s="102" t="s">
        <v>226</v>
      </c>
      <c r="C120" s="93">
        <v>0</v>
      </c>
      <c r="D120" s="93">
        <v>3000</v>
      </c>
      <c r="E120" s="93">
        <v>2880</v>
      </c>
      <c r="F120" s="94">
        <v>0</v>
      </c>
      <c r="G120" s="94">
        <f t="shared" si="8"/>
        <v>96</v>
      </c>
    </row>
    <row r="121" spans="1:7" ht="43.5" customHeight="1">
      <c r="A121" s="83" t="s">
        <v>177</v>
      </c>
      <c r="B121" s="102" t="s">
        <v>178</v>
      </c>
      <c r="C121" s="93">
        <v>1110200</v>
      </c>
      <c r="D121" s="93">
        <v>1534700</v>
      </c>
      <c r="E121" s="93">
        <v>505641</v>
      </c>
      <c r="F121" s="94">
        <f>SUM(E121/C121*100)</f>
        <v>45.54503693028283</v>
      </c>
      <c r="G121" s="94">
        <f t="shared" si="8"/>
        <v>32.94722095523555</v>
      </c>
    </row>
    <row r="122" spans="1:7" ht="27" customHeight="1">
      <c r="A122" s="87">
        <v>250380</v>
      </c>
      <c r="B122" s="102" t="s">
        <v>159</v>
      </c>
      <c r="C122" s="93"/>
      <c r="D122" s="93">
        <v>45000</v>
      </c>
      <c r="E122" s="135">
        <v>0</v>
      </c>
      <c r="F122" s="94"/>
      <c r="G122" s="94">
        <f t="shared" si="8"/>
        <v>0</v>
      </c>
    </row>
    <row r="123" spans="1:9" ht="25.5" customHeight="1">
      <c r="A123" s="87"/>
      <c r="B123" s="101" t="s">
        <v>141</v>
      </c>
      <c r="C123" s="92">
        <f>SUM(C98,C99,C101,C104,C108,C112,C121,C118,C116,C120)</f>
        <v>5502226</v>
      </c>
      <c r="D123" s="92">
        <f>SUM(D98,D99,D101,D104,D108,D112,D121,D118,D116,D120,D106,D114,D122)</f>
        <v>10353410.46</v>
      </c>
      <c r="E123" s="92">
        <f>SUM(E98,E99,E101,E104,E108,E112,E121,E118,E116,E120,E106,E114,E122)</f>
        <v>8049750.3</v>
      </c>
      <c r="F123" s="91">
        <f>SUM(E123/C123*100)</f>
        <v>146.2998848102568</v>
      </c>
      <c r="G123" s="94">
        <f t="shared" si="8"/>
        <v>77.74974566206852</v>
      </c>
      <c r="I123" s="17"/>
    </row>
    <row r="124" spans="1:7" ht="21" customHeight="1">
      <c r="A124" s="87"/>
      <c r="B124" s="101" t="s">
        <v>142</v>
      </c>
      <c r="C124" s="92">
        <f>C125+C126</f>
        <v>0</v>
      </c>
      <c r="D124" s="92">
        <f>D125+D126</f>
        <v>0</v>
      </c>
      <c r="E124" s="92">
        <f>E125+E126</f>
        <v>0</v>
      </c>
      <c r="F124" s="91">
        <v>0</v>
      </c>
      <c r="G124" s="91">
        <v>0</v>
      </c>
    </row>
    <row r="125" spans="1:7" ht="21.75" customHeight="1">
      <c r="A125" s="87">
        <v>250911</v>
      </c>
      <c r="B125" s="102" t="s">
        <v>125</v>
      </c>
      <c r="C125" s="96">
        <v>100000</v>
      </c>
      <c r="D125" s="93">
        <v>100000</v>
      </c>
      <c r="E125" s="93">
        <v>100000</v>
      </c>
      <c r="F125" s="94">
        <f>SUM(E125/C125*100)</f>
        <v>100</v>
      </c>
      <c r="G125" s="94">
        <f t="shared" si="8"/>
        <v>100</v>
      </c>
    </row>
    <row r="126" spans="1:7" ht="21" customHeight="1">
      <c r="A126" s="87">
        <v>250912</v>
      </c>
      <c r="B126" s="102" t="s">
        <v>143</v>
      </c>
      <c r="C126" s="96">
        <v>-100000</v>
      </c>
      <c r="D126" s="93">
        <v>-100000</v>
      </c>
      <c r="E126" s="93">
        <v>-100000</v>
      </c>
      <c r="F126" s="94">
        <f>SUM(E126/C126*100)</f>
        <v>100</v>
      </c>
      <c r="G126" s="94">
        <f t="shared" si="8"/>
        <v>100</v>
      </c>
    </row>
    <row r="127" spans="1:7" ht="21" customHeight="1">
      <c r="A127" s="8"/>
      <c r="B127" s="104" t="s">
        <v>144</v>
      </c>
      <c r="C127" s="92">
        <f>C94+C123</f>
        <v>180050409</v>
      </c>
      <c r="D127" s="92">
        <f>D94+D123</f>
        <v>200953768.56</v>
      </c>
      <c r="E127" s="92">
        <f>E94+E123</f>
        <v>192852611.13000005</v>
      </c>
      <c r="F127" s="91">
        <f>SUM(E127/C127*100)</f>
        <v>107.11034326503533</v>
      </c>
      <c r="G127" s="91">
        <f t="shared" si="8"/>
        <v>95.96864617765</v>
      </c>
    </row>
    <row r="128" spans="1:7" ht="21" customHeight="1">
      <c r="A128" s="136"/>
      <c r="B128" s="137"/>
      <c r="C128" s="97"/>
      <c r="D128" s="97"/>
      <c r="E128" s="97"/>
      <c r="F128" s="138"/>
      <c r="G128" s="138"/>
    </row>
    <row r="129" spans="2:5" ht="18.75" customHeight="1">
      <c r="B129" s="152" t="s">
        <v>247</v>
      </c>
      <c r="C129" s="97"/>
      <c r="D129" s="98"/>
      <c r="E129" s="3"/>
    </row>
    <row r="130" spans="2:5" ht="24" customHeight="1">
      <c r="B130" s="99" t="s">
        <v>248</v>
      </c>
      <c r="C130" s="97"/>
      <c r="D130" s="127" t="s">
        <v>249</v>
      </c>
      <c r="E130" s="3"/>
    </row>
    <row r="131" ht="18.75">
      <c r="C131" s="11"/>
    </row>
    <row r="132" spans="2:5" ht="28.5" customHeight="1">
      <c r="B132" s="121" t="s">
        <v>189</v>
      </c>
      <c r="C132" s="122">
        <f>C7+C17+C19+C20+C21+C22+C23+C24+C25+C26+C27+C28+C29+C30+C31+C32+C33+C34+C35+C36+C37+C38+C39+C40+C41+C42+C45+C52+C56+C74+C76</f>
        <v>67754176</v>
      </c>
      <c r="D132" s="122">
        <f>D7+D17+D19+D20+D21+D22+D23+D24+D25+D26+D27+D28+D29+D30+D31+D32+D33+D34+D35+D36+D37+D38+D39+D40+D41+D42+D45+D56+D76+D74+D52+D43</f>
        <v>60833291.99999999</v>
      </c>
      <c r="E132" s="122">
        <f>E7+E17+E19+E20+E21+E22+E23+E24+E25+E26+E27+E28+E29+E30+E31+E32+E33+E34+E35+E36+E37+E38+E39+E40+E41+E42+E45+E56+E76+E74+E52+E43</f>
        <v>59453736.01000001</v>
      </c>
    </row>
    <row r="133" spans="2:5" ht="26.25" customHeight="1">
      <c r="B133" s="121" t="s">
        <v>229</v>
      </c>
      <c r="C133" s="122">
        <f>C86-C132</f>
        <v>100155161</v>
      </c>
      <c r="D133" s="49">
        <f>D86-D132</f>
        <v>119205142.1</v>
      </c>
      <c r="E133" s="49">
        <f>E86-E132</f>
        <v>115117402.17000002</v>
      </c>
    </row>
    <row r="134" spans="2:6" ht="27" customHeight="1">
      <c r="B134" s="123" t="s">
        <v>227</v>
      </c>
      <c r="C134" s="12"/>
      <c r="D134" s="22"/>
      <c r="E134" s="141">
        <v>110293150.82</v>
      </c>
      <c r="F134" s="124">
        <f>E134/1000</f>
        <v>110293.15082</v>
      </c>
    </row>
    <row r="135" spans="2:6" ht="26.25">
      <c r="B135" s="123" t="s">
        <v>228</v>
      </c>
      <c r="E135" s="122">
        <f>SUM(E134/E133*100)</f>
        <v>95.80927708664257</v>
      </c>
      <c r="F135" s="10"/>
    </row>
    <row r="136" spans="2:7" ht="26.25">
      <c r="B136" s="123" t="s">
        <v>235</v>
      </c>
      <c r="C136" s="12"/>
      <c r="D136" s="12"/>
      <c r="E136" s="127">
        <v>91546482.42</v>
      </c>
      <c r="G136" s="10"/>
    </row>
    <row r="137" ht="26.25">
      <c r="E137" s="122">
        <f>E136/E133*100</f>
        <v>79.52445129434767</v>
      </c>
    </row>
    <row r="138" ht="23.25">
      <c r="G138" s="49"/>
    </row>
    <row r="139" spans="4:5" ht="15.75">
      <c r="D139" s="10"/>
      <c r="E139" s="10"/>
    </row>
    <row r="141" ht="15.75">
      <c r="E141" s="10"/>
    </row>
    <row r="144" ht="15.75">
      <c r="F144" s="42"/>
    </row>
    <row r="145" spans="5:6" ht="20.25">
      <c r="E145" s="133"/>
      <c r="F145" s="128"/>
    </row>
    <row r="146" ht="23.25">
      <c r="F146" s="127">
        <f>F145/E133</f>
        <v>0</v>
      </c>
    </row>
  </sheetData>
  <sheetProtection/>
  <mergeCells count="3">
    <mergeCell ref="A2:G2"/>
    <mergeCell ref="A3:G3"/>
    <mergeCell ref="A97:G97"/>
  </mergeCells>
  <printOptions horizontalCentered="1"/>
  <pageMargins left="0.1968503937007874" right="0.1968503937007874" top="0.3937007874015748" bottom="0.1968503937007874" header="0.31496062992125984" footer="0.21"/>
  <pageSetup horizontalDpi="600" verticalDpi="600" orientation="landscape" paperSize="9" scale="46" r:id="rId3"/>
  <rowBreaks count="2" manualBreakCount="2">
    <brk id="33" max="6" man="1"/>
    <brk id="74"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Леся</cp:lastModifiedBy>
  <cp:lastPrinted>2015-02-26T12:06:18Z</cp:lastPrinted>
  <dcterms:created xsi:type="dcterms:W3CDTF">2002-12-06T14:14:06Z</dcterms:created>
  <dcterms:modified xsi:type="dcterms:W3CDTF">2015-07-03T06:25:02Z</dcterms:modified>
  <cp:category/>
  <cp:version/>
  <cp:contentType/>
  <cp:contentStatus/>
</cp:coreProperties>
</file>